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265" windowHeight="5520" firstSheet="1" activeTab="10"/>
  </bookViews>
  <sheets>
    <sheet name="30 May" sheetId="1" r:id="rId1"/>
    <sheet name="26June" sheetId="2" r:id="rId2"/>
    <sheet name="24July" sheetId="3" r:id="rId3"/>
    <sheet name="14Sept" sheetId="4" r:id="rId4"/>
    <sheet name="29July(01)" sheetId="5" r:id="rId5"/>
    <sheet name="10July(02)" sheetId="6" r:id="rId6"/>
    <sheet name="Master tally" sheetId="7" r:id="rId7"/>
    <sheet name="coll" sheetId="8" r:id="rId8"/>
    <sheet name="orib" sheetId="9" r:id="rId9"/>
    <sheet name="meso" sheetId="10" r:id="rId10"/>
    <sheet name="pro" sheetId="11" r:id="rId11"/>
  </sheets>
  <definedNames/>
  <calcPr fullCalcOnLoad="1"/>
</workbook>
</file>

<file path=xl/sharedStrings.xml><?xml version="1.0" encoding="utf-8"?>
<sst xmlns="http://schemas.openxmlformats.org/spreadsheetml/2006/main" count="865" uniqueCount="285">
  <si>
    <t>KESSLER C-MANIPULATION 30 May 2000 MICROARTHROPODS (rep 1, well cleaned)</t>
  </si>
  <si>
    <t>Crucible Wt (gm)</t>
  </si>
  <si>
    <t>Oven Dried Soil + Crucible (gm)</t>
  </si>
  <si>
    <t>Ashed Soil + Crucible (gm)</t>
  </si>
  <si>
    <t>total fresh wt</t>
  </si>
  <si>
    <t>dry wt</t>
  </si>
  <si>
    <t>total sample</t>
  </si>
  <si>
    <t>**total sample dry wt = column n + (column j - column i)</t>
  </si>
  <si>
    <t>site</t>
  </si>
  <si>
    <t>treatment</t>
  </si>
  <si>
    <t>rep</t>
  </si>
  <si>
    <t>Collembola</t>
  </si>
  <si>
    <t>Oribatids</t>
  </si>
  <si>
    <t>Mesostigs</t>
  </si>
  <si>
    <t>Prostigs</t>
  </si>
  <si>
    <t>Other/Comments</t>
  </si>
  <si>
    <t>%OM</t>
  </si>
  <si>
    <t>bag+sleeve+soil</t>
  </si>
  <si>
    <t>ground soil</t>
  </si>
  <si>
    <t xml:space="preserve">dry wt </t>
  </si>
  <si>
    <t>coll/m2</t>
  </si>
  <si>
    <t>orib/m2</t>
  </si>
  <si>
    <t>meso/m2</t>
  </si>
  <si>
    <t>pro/m2</t>
  </si>
  <si>
    <t>total/m2</t>
  </si>
  <si>
    <t>coll/gs</t>
  </si>
  <si>
    <t>ori/gs</t>
  </si>
  <si>
    <t>meso/gs</t>
  </si>
  <si>
    <t>pro/gs</t>
  </si>
  <si>
    <t>total/gs</t>
  </si>
  <si>
    <t>coll/OM</t>
  </si>
  <si>
    <t>ori/OM</t>
  </si>
  <si>
    <t>meso/OM</t>
  </si>
  <si>
    <t>pro/OM</t>
  </si>
  <si>
    <t>total/OM</t>
  </si>
  <si>
    <t>A</t>
  </si>
  <si>
    <t>------------------------------</t>
  </si>
  <si>
    <t>2 insect larvae, 1 millipede, 7 spiders</t>
  </si>
  <si>
    <t>B</t>
  </si>
  <si>
    <t>1 pseudoscorpian</t>
  </si>
  <si>
    <t>1 millipede</t>
  </si>
  <si>
    <t>C</t>
  </si>
  <si>
    <t>2 millipedes, 2 insect larvae</t>
  </si>
  <si>
    <t>1 insect larvae, 1 hypopi</t>
  </si>
  <si>
    <t>D</t>
  </si>
  <si>
    <t>2 insect larvae</t>
  </si>
  <si>
    <t>large # of young mesostigs</t>
  </si>
  <si>
    <t>2 insect larvae, 1 millipede, 1 fly</t>
  </si>
  <si>
    <t>1 insect larvae</t>
  </si>
  <si>
    <t>2 hypopi, 1 ant , 1 milli, 1 larv</t>
  </si>
  <si>
    <t>1 spider</t>
  </si>
  <si>
    <t>1 Insect larvae</t>
  </si>
  <si>
    <t>1 pseudoscorpian, 1 insect</t>
  </si>
  <si>
    <t>1 fly, 1 millipede, 1 insect larvae</t>
  </si>
  <si>
    <t>1 insect larvae, 3 insects</t>
  </si>
  <si>
    <t>1 beetle, 2 insect larvae</t>
  </si>
  <si>
    <t>3 insect larvae, 2 insects</t>
  </si>
  <si>
    <t>3 cent, 1 milli, 1 larv</t>
  </si>
  <si>
    <t>1 ant, 2 insect larvae</t>
  </si>
  <si>
    <t>1 insect larvae, 1 insect</t>
  </si>
  <si>
    <t>4 insect larvae, 6 hypopi</t>
  </si>
  <si>
    <t>2 millipedes, 1 insect larvae</t>
  </si>
  <si>
    <t>4 insect larvae, 2 insects</t>
  </si>
  <si>
    <t>1 scorp, 1 milli, 1 larv</t>
  </si>
  <si>
    <t>1 pseudoscorpian, 1 insect larvae</t>
  </si>
  <si>
    <t>1 hypopi, 3 insect larvae</t>
  </si>
  <si>
    <t>1 ant, 2 scorp, 1 ins larv, 1 milli, 1 hypopi</t>
  </si>
  <si>
    <t>3 insect larvae</t>
  </si>
  <si>
    <t>5 millipedes, 2 insect larvae</t>
  </si>
  <si>
    <t>1 fly</t>
  </si>
  <si>
    <t>1 insect larvae, 1 fly</t>
  </si>
  <si>
    <t>1 beetle, 1 fly</t>
  </si>
  <si>
    <t>1 insect larva</t>
  </si>
  <si>
    <t>KESSLER C-MANIPULATION 26 June 2000 MICROARTHROPODS (rep 1 well cleaned)</t>
  </si>
  <si>
    <t>1 larv, 1 spider</t>
  </si>
  <si>
    <t>1 hyp, 3 larv, 2 mill</t>
  </si>
  <si>
    <t xml:space="preserve">1 ins, 1 larv, 4 mill, </t>
  </si>
  <si>
    <t>1 ins, 2 larv, 1 scorp</t>
  </si>
  <si>
    <t>1 hyp, 3 ins</t>
  </si>
  <si>
    <t>2 hyp, 3 ins</t>
  </si>
  <si>
    <t>3 ins, 1 larv</t>
  </si>
  <si>
    <t>3 ins</t>
  </si>
  <si>
    <t>2 ins, 2 larv, 1 scorp</t>
  </si>
  <si>
    <t>1 hyp, 1 larv</t>
  </si>
  <si>
    <t>1 larv, 1 mill, 2 scorp</t>
  </si>
  <si>
    <t>1 ins, 3 larv</t>
  </si>
  <si>
    <t>1 scorp</t>
  </si>
  <si>
    <t>2 ins, 2 larv; # of oribatids uncertain</t>
  </si>
  <si>
    <t>1 ins, 1 larv</t>
  </si>
  <si>
    <t>2 hyp, 1 ins, 1 larv, 2 scorp</t>
  </si>
  <si>
    <t>3 hyp, 2 ins, 2 larv, 1 scorp, 4 cent</t>
  </si>
  <si>
    <t>6 hyp, 2 ins, 1 larv, 1 mill</t>
  </si>
  <si>
    <t>1 larv</t>
  </si>
  <si>
    <t>1 hyp</t>
  </si>
  <si>
    <t>---------------------------</t>
  </si>
  <si>
    <t>1 ins</t>
  </si>
  <si>
    <t>11 hyp, 1 ins, 1 larv, 3 mill, 1 spider</t>
  </si>
  <si>
    <t>1 ins, 2 mill</t>
  </si>
  <si>
    <t>1 ins, 3 mill, 1 scorp</t>
  </si>
  <si>
    <t>2 hyp, 1 ins, 4 larv, 18 mill</t>
  </si>
  <si>
    <t>1 ins, 1 larv, 1 mill</t>
  </si>
  <si>
    <t>1 ins, 2 mill, 1 scorp</t>
  </si>
  <si>
    <t>1 hyp, 4 ins, 1 scorp</t>
  </si>
  <si>
    <t>1 hyp, 1 ins</t>
  </si>
  <si>
    <t>2 ins, 1 larv, 1 mill</t>
  </si>
  <si>
    <t>1 ins, 6 larv</t>
  </si>
  <si>
    <t>3 ins, 1larv, 1 scorp</t>
  </si>
  <si>
    <t>1 larv, 1 mill</t>
  </si>
  <si>
    <t>2 ins, 3 mill</t>
  </si>
  <si>
    <t>KESSLER C-MANIPULATION 24 July 2000 MICROARTHROPODS (1 rep, well cleaned)</t>
  </si>
  <si>
    <t>total/m2 (site avg.)</t>
  </si>
  <si>
    <t>std error</t>
  </si>
  <si>
    <t>total gs (site avg.)</t>
  </si>
  <si>
    <t>total gOM (site avg.)</t>
  </si>
  <si>
    <t>1 mill, 1 scorp, 1 misquito</t>
  </si>
  <si>
    <t>1 mill, 3 larv</t>
  </si>
  <si>
    <t>5 ins, 1 mill</t>
  </si>
  <si>
    <t>1 cent</t>
  </si>
  <si>
    <t>2 larv</t>
  </si>
  <si>
    <t>2 mill, 1 hypopi</t>
  </si>
  <si>
    <t>3 larv</t>
  </si>
  <si>
    <t>2 mill, 1 larv, 3 ins, 1 hypopi</t>
  </si>
  <si>
    <t>5 larv, 1 ins, 1 scorp</t>
  </si>
  <si>
    <t>9 larv, 1 misquito</t>
  </si>
  <si>
    <t>1 cent,  1 mill, 7 larv</t>
  </si>
  <si>
    <t>4 cent, 1 larv</t>
  </si>
  <si>
    <t>9 larv, 1 cent</t>
  </si>
  <si>
    <t>6 larv, 1 cent, 1 misquito, 8 scorp</t>
  </si>
  <si>
    <t>25 larv</t>
  </si>
  <si>
    <t>1 hyp, 2 ins, 2 larv, 3 mill, 1 scorp</t>
  </si>
  <si>
    <t>1 ant, 8 mill, 10 ins, 1 cent</t>
  </si>
  <si>
    <t>6 hyp, 3 ins, 1 larv, 1 mill</t>
  </si>
  <si>
    <t>3 larv, 2 ins</t>
  </si>
  <si>
    <t>14 hyp; # of prostigs not certain</t>
  </si>
  <si>
    <t>1 big ins</t>
  </si>
  <si>
    <t>6 hyp, 2 ins, 1 larv, 3 mill, 1 spider</t>
  </si>
  <si>
    <t>15 larv</t>
  </si>
  <si>
    <t>3 hyp, 2 mill</t>
  </si>
  <si>
    <t>1 mill, 3 larv, 4 ins</t>
  </si>
  <si>
    <t>1 larv, 2 mill</t>
  </si>
  <si>
    <t>1 mill, 2 ins</t>
  </si>
  <si>
    <t>3 larvae</t>
  </si>
  <si>
    <t>2 larv, 3 mill, 2 cent, 1 fly</t>
  </si>
  <si>
    <t>4 hypopi, 1 larv</t>
  </si>
  <si>
    <t>2 ins</t>
  </si>
  <si>
    <t>6 hyp, 1 insect, 5 larvae, 2 mill, 1 scorp</t>
  </si>
  <si>
    <t>1 mill, 2 scorp</t>
  </si>
  <si>
    <t xml:space="preserve">1 insect, 1 larva, </t>
  </si>
  <si>
    <t>1 spider, 1 ins</t>
  </si>
  <si>
    <t>7 hyp, 3 ins, 4 larv, 1 scorp, 1 mill</t>
  </si>
  <si>
    <t>5 larv, 1 bettle, 1 cent</t>
  </si>
  <si>
    <t>1 ins, 1 mill, 1 scorp</t>
  </si>
  <si>
    <t>4 larv, 1 spider, many eupadines</t>
  </si>
  <si>
    <t>KESSLER C-MANIPULATION 14 SEPTEMBER 2000 MICROARTHROPODS</t>
  </si>
  <si>
    <t>Oven Dried Soil Wt (gm)</t>
  </si>
  <si>
    <t>%OM SS avg</t>
  </si>
  <si>
    <t>2 ins, 3 larv, 2 mill</t>
  </si>
  <si>
    <t>1 spider, 2 larvae, 2 scorp</t>
  </si>
  <si>
    <t>1 ins, 63 larv, 2 mill, 1 scorp</t>
  </si>
  <si>
    <t>1 larva, 1 insect, 1 millipede</t>
  </si>
  <si>
    <t>4 hyp, 1 larv, 15 scorp</t>
  </si>
  <si>
    <t>1 insect, 1larva, 1 hypopi</t>
  </si>
  <si>
    <t>------------------------</t>
  </si>
  <si>
    <t>2 larv, 1 scorp</t>
  </si>
  <si>
    <t>2 larvae, 2 millipedes</t>
  </si>
  <si>
    <t>4 larv, 1 ins, 3 hyp, 2 scorp</t>
  </si>
  <si>
    <t>6 millipedes</t>
  </si>
  <si>
    <t>1 ins, 2 mill, 2 larv, 1 hyp</t>
  </si>
  <si>
    <t>2 mill, 1 ins, 1 spider</t>
  </si>
  <si>
    <t>9 hyp, 10 larv, 2 mill, 1 scorp, 1 spid</t>
  </si>
  <si>
    <t>4 larvae, 3 insect, 1 millipede</t>
  </si>
  <si>
    <t>18 larvae, 2 insect, 2 hypopi</t>
  </si>
  <si>
    <t>16 hyp, 12 larv, 7 mill</t>
  </si>
  <si>
    <t>4 larvae, 1 insect, 2 millipede</t>
  </si>
  <si>
    <t>7 larv, 1 ins, 1 mill, 2 hyp</t>
  </si>
  <si>
    <t>3 hyp, 1 larv, 2 mill, 1 spid</t>
  </si>
  <si>
    <t>4 ins, 6 mill, 2 scorp, 1 larv</t>
  </si>
  <si>
    <t>10 hyp, 2 ins, 2 larv, 2 mill</t>
  </si>
  <si>
    <t>1 mill, 1 spider, 1 ins, 5 hyp</t>
  </si>
  <si>
    <t>5 larv, 5 mill, 3 ins, 4 hyp</t>
  </si>
  <si>
    <t>2 hyp, 1 ins, 3 larv, 8 mill, 1 scorp</t>
  </si>
  <si>
    <t>13 larv, 2 mill, 6 ins</t>
  </si>
  <si>
    <t>1 ins, 1 larv, 2 scorp, 2 hyp</t>
  </si>
  <si>
    <t>3 ins, 3 larv, 4 mill, 3 hyp</t>
  </si>
  <si>
    <t>5 hypopi</t>
  </si>
  <si>
    <t>18 hyp, 2 ins, 3 larv, 1 cent</t>
  </si>
  <si>
    <t>8 hypopi, 1 larvae, 1 millipede</t>
  </si>
  <si>
    <t>4 mill, 28 hypopi</t>
  </si>
  <si>
    <t>13 hyp, 1 larv, 5 mill, 2 scorp</t>
  </si>
  <si>
    <t>3 scorp, 2 ins, 3 mill</t>
  </si>
  <si>
    <t>3 ins, 5 larv, 2 mill, 1 hyp</t>
  </si>
  <si>
    <t>4 hyp, 5 larv, 3 mill</t>
  </si>
  <si>
    <t>2 mill, 1 spid, 3 ins, 1 hyp, 1 scorp</t>
  </si>
  <si>
    <t>3 larv, 1 spid, 4 mill</t>
  </si>
  <si>
    <t>23 hyp, 1 larv, 1 mill</t>
  </si>
  <si>
    <t>1 spid, 3 hyp, 1 ins</t>
  </si>
  <si>
    <t>1 mill, 1 spid, 2 scorp, 2 larv, 19 hyp</t>
  </si>
  <si>
    <t xml:space="preserve">3 hyp, I ins, 4 larv, 2mill, 1 scorp </t>
  </si>
  <si>
    <t>1 insect, 1 millipede, 4 scorpions</t>
  </si>
  <si>
    <t>4 larvae, 4 millipedes, 2 scorpions</t>
  </si>
  <si>
    <t>1 mill, 1 scorp</t>
  </si>
  <si>
    <t>3 larv, 1 hypopi</t>
  </si>
  <si>
    <t>1 mill, 3 larv, 1 ins, 2 hyp</t>
  </si>
  <si>
    <t>2 hyp, 1 mill, 6 larv</t>
  </si>
  <si>
    <t>1 hyp, 2 mill, 2 scorp, 3 larv, 1 ins</t>
  </si>
  <si>
    <t>1 mill, 4 larv, 6 hyp</t>
  </si>
  <si>
    <t>2 hyp, 3 larv</t>
  </si>
  <si>
    <t>1 millipede, 1 insect</t>
  </si>
  <si>
    <t>3 millipedes</t>
  </si>
  <si>
    <t>3 scorp, 1 ins, 2 larv, 64 hypopi</t>
  </si>
  <si>
    <t>4 mill, 2 larv, 2 scorp, 2 hyp</t>
  </si>
  <si>
    <t>KESSLER C-MANIPULATION 29 JULY 2001 MICROARTHROPODS (only plots A + C sampled)</t>
  </si>
  <si>
    <t>brown bag</t>
  </si>
  <si>
    <t>bag+dried soil</t>
  </si>
  <si>
    <t>11 unk, 3 mill, 8 larv</t>
  </si>
  <si>
    <t>1 scorp, 1 fly, 1 larv, 2 mill, 4 unk</t>
  </si>
  <si>
    <t>3 larv, 2 unk, 1 spid, 1 cent, 2 hyp</t>
  </si>
  <si>
    <t>3 ins, 1 fly, 2 spid</t>
  </si>
  <si>
    <t>2 larv, 1 fly</t>
  </si>
  <si>
    <t>16 scut, 1 larv, 1 fly</t>
  </si>
  <si>
    <t>4 scorp, 1 beet, 1 larv, 3 unk</t>
  </si>
  <si>
    <t>7 scut, 4 larv, 1 fly</t>
  </si>
  <si>
    <t>2 larv, 17 scut, 9 hyp</t>
  </si>
  <si>
    <t>5 hyp, 12 unk, 7 larv, 1 spid, 5 scut</t>
  </si>
  <si>
    <t xml:space="preserve">68 scut, 2 beet, 1 hyp, 1 spid,  </t>
  </si>
  <si>
    <t>2 fly</t>
  </si>
  <si>
    <t xml:space="preserve">61 scut, 20 hyp, 4 larv, 4 unk, 3 ins, 2 scorp </t>
  </si>
  <si>
    <t>1 ins, 1 fly, 6 larv, 1 mill, 4 scut</t>
  </si>
  <si>
    <t>1 grasshop, 5 hyp, 1 fly</t>
  </si>
  <si>
    <t>2 ins, 1 larv, 3 hyp, 1 fly</t>
  </si>
  <si>
    <t>2 larv, 2 scut</t>
  </si>
  <si>
    <t>2 beet, 1 hyp, 1 scut</t>
  </si>
  <si>
    <t>1 ins, 1 fly</t>
  </si>
  <si>
    <t>1 fly, 9 hyp, 10 scut, 1 beet, 1 mill</t>
  </si>
  <si>
    <t>2 hyp, 1 scut</t>
  </si>
  <si>
    <t>2 fly, 1 hyp</t>
  </si>
  <si>
    <t>12 larv, 3 hyp, 5 scut, 1 spid, 2 fly</t>
  </si>
  <si>
    <t>1 larv, 2 fly, 2 hyp</t>
  </si>
  <si>
    <t>4 scorp, 1 fly, 1 larv, 3 hyp, 3 scut</t>
  </si>
  <si>
    <t>1 hyp, 1 larv, 2 fly, 1 scut</t>
  </si>
  <si>
    <t>2 fly, 1 spid, 1 larv, 1 grasshop, 3 unk</t>
  </si>
  <si>
    <t>6 hyp, 2 scut, 1 larv</t>
  </si>
  <si>
    <t>A avg.</t>
  </si>
  <si>
    <t>B. avg</t>
  </si>
  <si>
    <t>C avg.</t>
  </si>
  <si>
    <t>D. avg.</t>
  </si>
  <si>
    <t>regroup</t>
  </si>
  <si>
    <t>no-Ca</t>
  </si>
  <si>
    <t>Ca</t>
  </si>
  <si>
    <t>no-Ca avg.</t>
  </si>
  <si>
    <t>Ca avg.</t>
  </si>
  <si>
    <t># / m2</t>
  </si>
  <si>
    <t>coll</t>
  </si>
  <si>
    <t>orib</t>
  </si>
  <si>
    <t>meso</t>
  </si>
  <si>
    <t>pro</t>
  </si>
  <si>
    <t># / gs</t>
  </si>
  <si>
    <t># / gOM</t>
  </si>
  <si>
    <t>date</t>
  </si>
  <si>
    <t>treat</t>
  </si>
  <si>
    <t>Separation of microarthropods into functional groups</t>
  </si>
  <si>
    <t>5 ins, 1fly</t>
  </si>
  <si>
    <t>1 beetle</t>
  </si>
  <si>
    <t>3 scut, 1 larv, 2 ins</t>
  </si>
  <si>
    <t>1 mill</t>
  </si>
  <si>
    <t>2 larv, 1 ins, 1 scut</t>
  </si>
  <si>
    <t>1 hyopopus, 1 ins</t>
  </si>
  <si>
    <t>2 larv, 2 ins</t>
  </si>
  <si>
    <t>larv, 2 ins</t>
  </si>
  <si>
    <t>…</t>
  </si>
  <si>
    <t>overwhelming tiny MAs unIDable</t>
  </si>
  <si>
    <t xml:space="preserve">4 larv </t>
  </si>
  <si>
    <t>7 larv, 1 fly</t>
  </si>
  <si>
    <t xml:space="preserve">4 ins, </t>
  </si>
  <si>
    <t>6 ins</t>
  </si>
  <si>
    <t>14 ins</t>
  </si>
  <si>
    <t>1 spider, 2 larv</t>
  </si>
  <si>
    <t>2 larv, 1 ins, 2 scorp</t>
  </si>
  <si>
    <t>sample dried MAs unIDable</t>
  </si>
  <si>
    <t>4 larv, 1 fly</t>
  </si>
  <si>
    <t>sample dried no MAs IDable</t>
  </si>
  <si>
    <t>5 larv, 4 beetle, 4 fly</t>
  </si>
  <si>
    <t>2 larv, 15 beetle, 13 fly, 1 scorp</t>
  </si>
  <si>
    <t>unk. MA</t>
  </si>
  <si>
    <t>no 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</si>
</sst>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yyyy"/>
  </numFmts>
  <fonts count="21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sz val="10"/>
      <name val="Geneva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"/>
      <name val="Arial"/>
      <family val="0"/>
    </font>
    <font>
      <sz val="5"/>
      <name val="Arial"/>
      <family val="0"/>
    </font>
    <font>
      <b/>
      <sz val="8.5"/>
      <name val="Arial"/>
      <family val="0"/>
    </font>
    <font>
      <b/>
      <sz val="5.25"/>
      <name val="Arial"/>
      <family val="0"/>
    </font>
    <font>
      <b/>
      <sz val="3.75"/>
      <name val="Arial"/>
      <family val="0"/>
    </font>
    <font>
      <sz val="3.75"/>
      <name val="Arial"/>
      <family val="0"/>
    </font>
    <font>
      <b/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/>
    </xf>
    <xf numFmtId="0" fontId="1" fillId="0" borderId="0" xfId="0" applyFont="1" applyAlignment="1" quotePrefix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1" fillId="0" borderId="0" xfId="19" applyFont="1">
      <alignment/>
      <protection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19" applyFont="1" applyAlignment="1">
      <alignment horizontal="center" vertical="center" wrapText="1"/>
      <protection/>
    </xf>
    <xf numFmtId="2" fontId="1" fillId="0" borderId="0" xfId="19" applyNumberFormat="1" applyFont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2" borderId="0" xfId="19" applyFont="1" applyFill="1" applyAlignment="1">
      <alignment horizontal="center" vertical="center" wrapText="1"/>
      <protection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1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" fontId="1" fillId="0" borderId="0" xfId="19" applyNumberFormat="1" applyFont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essler 00HB LO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collembola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tally'!$D$6,'Master tally'!$D$13,'Master tally'!$D$20,'Master tally'!$D$27)</c:f>
                <c:numCache>
                  <c:ptCount val="4"/>
                  <c:pt idx="0">
                    <c:v>10930.513679595015</c:v>
                  </c:pt>
                  <c:pt idx="1">
                    <c:v>4935.081463597057</c:v>
                  </c:pt>
                  <c:pt idx="2">
                    <c:v>6479.423872752998</c:v>
                  </c:pt>
                  <c:pt idx="3">
                    <c:v>11887.998506056929</c:v>
                  </c:pt>
                </c:numCache>
              </c:numRef>
            </c:plus>
            <c:minus>
              <c:numRef>
                <c:f>('Master tally'!$D$6,'Master tally'!$D$13,'Master tally'!$D$20,'Master tally'!$D$27)</c:f>
                <c:numCache>
                  <c:ptCount val="4"/>
                  <c:pt idx="0">
                    <c:v>10930.513679595015</c:v>
                  </c:pt>
                  <c:pt idx="1">
                    <c:v>4935.081463597057</c:v>
                  </c:pt>
                  <c:pt idx="2">
                    <c:v>6479.423872752998</c:v>
                  </c:pt>
                  <c:pt idx="3">
                    <c:v>11887.998506056929</c:v>
                  </c:pt>
                </c:numCache>
              </c:numRef>
            </c:minus>
            <c:noEndCap val="0"/>
          </c:errBars>
          <c:cat>
            <c:strRef>
              <c:f>('Master tally'!$B$6,'Master tally'!$B$13,'Master tally'!$B$20,'Master tally'!$B$27)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tally'!$C$6,'Master tally'!$C$13,'Master tally'!$C$20,'Master tally'!$C$27)</c:f>
              <c:numCache>
                <c:ptCount val="4"/>
                <c:pt idx="0">
                  <c:v>34751.59235668789</c:v>
                </c:pt>
                <c:pt idx="1">
                  <c:v>24815.28662420382</c:v>
                </c:pt>
                <c:pt idx="2">
                  <c:v>32407.643312101904</c:v>
                </c:pt>
                <c:pt idx="3">
                  <c:v>38454.352441613584</c:v>
                </c:pt>
              </c:numCache>
            </c:numRef>
          </c:val>
        </c:ser>
        <c:ser>
          <c:idx val="1"/>
          <c:order val="1"/>
          <c:tx>
            <c:v>Carbon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tally'!$D$7,'Master tally'!$D$14,'Master tally'!$D$21,'Master tally'!$D$28)</c:f>
                <c:numCache>
                  <c:ptCount val="4"/>
                  <c:pt idx="0">
                    <c:v>4558.856603820516</c:v>
                  </c:pt>
                  <c:pt idx="1">
                    <c:v>7854.501554870666</c:v>
                  </c:pt>
                  <c:pt idx="2">
                    <c:v>4661.762896494364</c:v>
                  </c:pt>
                  <c:pt idx="3">
                    <c:v>5463.182668326371</c:v>
                  </c:pt>
                </c:numCache>
              </c:numRef>
            </c:plus>
            <c:minus>
              <c:numRef>
                <c:f>('Master tally'!$D$7,'Master tally'!$D$14,'Master tally'!$D$21,'Master tally'!$D$28)</c:f>
                <c:numCache>
                  <c:ptCount val="4"/>
                  <c:pt idx="0">
                    <c:v>4558.856603820516</c:v>
                  </c:pt>
                  <c:pt idx="1">
                    <c:v>7854.501554870666</c:v>
                  </c:pt>
                  <c:pt idx="2">
                    <c:v>4661.762896494364</c:v>
                  </c:pt>
                  <c:pt idx="3">
                    <c:v>5463.182668326371</c:v>
                  </c:pt>
                </c:numCache>
              </c:numRef>
            </c:minus>
            <c:noEndCap val="0"/>
          </c:errBars>
          <c:val>
            <c:numRef>
              <c:f>('Master tally'!$C$7,'Master tally'!$C$14,'Master tally'!$C$21,'Master tally'!$C$28)</c:f>
              <c:numCache>
                <c:ptCount val="4"/>
                <c:pt idx="0">
                  <c:v>23439.49044585987</c:v>
                </c:pt>
                <c:pt idx="1">
                  <c:v>32866.24203821656</c:v>
                </c:pt>
                <c:pt idx="2">
                  <c:v>44280.254777070055</c:v>
                </c:pt>
                <c:pt idx="3">
                  <c:v>34955.414012738845</c:v>
                </c:pt>
              </c:numCache>
            </c:numRef>
          </c:val>
        </c:ser>
        <c:ser>
          <c:idx val="2"/>
          <c:order val="2"/>
          <c:tx>
            <c:v>Calcium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tally'!$D$9,'Master tally'!$D$16,'Master tally'!$D$23,'Master tally'!$D$30)</c:f>
                <c:numCache>
                  <c:ptCount val="4"/>
                  <c:pt idx="0">
                    <c:v>4534.141153179152</c:v>
                  </c:pt>
                  <c:pt idx="1">
                    <c:v>5631.822017135636</c:v>
                  </c:pt>
                  <c:pt idx="2">
                    <c:v>6749.001358918399</c:v>
                  </c:pt>
                  <c:pt idx="3">
                    <c:v>4169.358401376817</c:v>
                  </c:pt>
                </c:numCache>
              </c:numRef>
            </c:plus>
            <c:minus>
              <c:numRef>
                <c:f>('Master tally'!$D$9,'Master tally'!$D$16,'Master tally'!$D$23,'Master tally'!$D$30)</c:f>
                <c:numCache>
                  <c:ptCount val="4"/>
                  <c:pt idx="0">
                    <c:v>4534.141153179152</c:v>
                  </c:pt>
                  <c:pt idx="1">
                    <c:v>5631.822017135636</c:v>
                  </c:pt>
                  <c:pt idx="2">
                    <c:v>6749.001358918399</c:v>
                  </c:pt>
                  <c:pt idx="3">
                    <c:v>4169.358401376817</c:v>
                  </c:pt>
                </c:numCache>
              </c:numRef>
            </c:minus>
            <c:noEndCap val="0"/>
          </c:errBars>
          <c:val>
            <c:numRef>
              <c:f>('Master tally'!$C$9,'Master tally'!$C$16,'Master tally'!$C$23,'Master tally'!$C$30)</c:f>
              <c:numCache>
                <c:ptCount val="4"/>
                <c:pt idx="0">
                  <c:v>22267.515923566876</c:v>
                </c:pt>
                <c:pt idx="1">
                  <c:v>25630.573248407636</c:v>
                </c:pt>
                <c:pt idx="2">
                  <c:v>41528.662420382156</c:v>
                </c:pt>
                <c:pt idx="3">
                  <c:v>25205.944798301483</c:v>
                </c:pt>
              </c:numCache>
            </c:numRef>
          </c:val>
        </c:ser>
        <c:ser>
          <c:idx val="3"/>
          <c:order val="3"/>
          <c:tx>
            <c:v>Ca + 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tally'!$D$10,'Master tally'!$D$17,'Master tally'!$D$24,'Master tally'!$D$31)</c:f>
                <c:numCache>
                  <c:ptCount val="4"/>
                  <c:pt idx="0">
                    <c:v>2801.7241278274932</c:v>
                  </c:pt>
                  <c:pt idx="1">
                    <c:v>9618.688300746493</c:v>
                  </c:pt>
                  <c:pt idx="2">
                    <c:v>5329.247762356137</c:v>
                  </c:pt>
                  <c:pt idx="3">
                    <c:v>6145.710212254507</c:v>
                  </c:pt>
                </c:numCache>
              </c:numRef>
            </c:plus>
            <c:minus>
              <c:numRef>
                <c:f>('Master tally'!$D$10,'Master tally'!$D$17,'Master tally'!$D$24,'Master tally'!$D$31)</c:f>
                <c:numCache>
                  <c:ptCount val="4"/>
                  <c:pt idx="0">
                    <c:v>2801.7241278274932</c:v>
                  </c:pt>
                  <c:pt idx="1">
                    <c:v>9618.688300746493</c:v>
                  </c:pt>
                  <c:pt idx="2">
                    <c:v>5329.247762356137</c:v>
                  </c:pt>
                  <c:pt idx="3">
                    <c:v>6145.710212254507</c:v>
                  </c:pt>
                </c:numCache>
              </c:numRef>
            </c:minus>
            <c:noEndCap val="0"/>
          </c:errBars>
          <c:val>
            <c:numRef>
              <c:f>('Master tally'!$C$10,'Master tally'!$C$17,'Master tally'!$C$24,'Master tally'!$C$31)</c:f>
              <c:numCache>
                <c:ptCount val="4"/>
                <c:pt idx="0">
                  <c:v>24000</c:v>
                </c:pt>
                <c:pt idx="1">
                  <c:v>39337.57961783439</c:v>
                </c:pt>
                <c:pt idx="2">
                  <c:v>46114.64968152866</c:v>
                </c:pt>
                <c:pt idx="3">
                  <c:v>32101.910828025473</c:v>
                </c:pt>
              </c:numCache>
            </c:numRef>
          </c:val>
        </c:ser>
        <c:axId val="16453483"/>
        <c:axId val="2209232"/>
      </c:barChart>
      <c:catAx>
        <c:axId val="1645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9232"/>
        <c:crosses val="autoZero"/>
        <c:auto val="0"/>
        <c:lblOffset val="100"/>
        <c:noMultiLvlLbl val="0"/>
      </c:catAx>
      <c:valAx>
        <c:axId val="2209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53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collembola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tally'!$D$22,'Master tally'!$D$35,'Master tally'!$D$38)</c:f>
                <c:numCache>
                  <c:ptCount val="3"/>
                  <c:pt idx="0">
                    <c:v>4116.443772853491</c:v>
                  </c:pt>
                  <c:pt idx="1">
                    <c:v>4116.443772853491</c:v>
                  </c:pt>
                  <c:pt idx="2">
                    <c:v>3563.3489802542063</c:v>
                  </c:pt>
                </c:numCache>
              </c:numRef>
            </c:plus>
            <c:minus>
              <c:numRef>
                <c:f>('Master tally'!$D$22,'Master tally'!$D$35,'Master tally'!$D$38)</c:f>
                <c:numCache>
                  <c:ptCount val="3"/>
                  <c:pt idx="0">
                    <c:v>4116.443772853491</c:v>
                  </c:pt>
                  <c:pt idx="1">
                    <c:v>4116.443772853491</c:v>
                  </c:pt>
                  <c:pt idx="2">
                    <c:v>3563.3489802542063</c:v>
                  </c:pt>
                </c:numCache>
              </c:numRef>
            </c:minus>
            <c:noEndCap val="0"/>
          </c:errBars>
          <c:cat>
            <c:strRef>
              <c:f>('Master tally'!$B$22,'Master tally'!$B$35,'Master tally'!$B$38)</c:f>
              <c:strCache>
                <c:ptCount val="3"/>
                <c:pt idx="0">
                  <c:v>36731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tally'!$C$22,'Master tally'!$C$35,'Master tally'!$C$38)</c:f>
              <c:numCache>
                <c:ptCount val="3"/>
                <c:pt idx="0">
                  <c:v>38343.949044585985</c:v>
                </c:pt>
                <c:pt idx="1">
                  <c:v>38343.949044585985</c:v>
                </c:pt>
                <c:pt idx="2">
                  <c:v>16706.09645131938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tally'!$D$25,'Master tally'!$D$36,'Master tally'!$D$39)</c:f>
                <c:numCache>
                  <c:ptCount val="3"/>
                  <c:pt idx="0">
                    <c:v>4217.958938549611</c:v>
                  </c:pt>
                  <c:pt idx="1">
                    <c:v>4217.958938549611</c:v>
                  </c:pt>
                  <c:pt idx="2">
                    <c:v>5786.670315690942</c:v>
                  </c:pt>
                </c:numCache>
              </c:numRef>
            </c:plus>
            <c:minus>
              <c:numRef>
                <c:f>('Master tally'!$D$25,'Master tally'!$D$36,'Master tally'!$D$39)</c:f>
                <c:numCache>
                  <c:ptCount val="3"/>
                  <c:pt idx="0">
                    <c:v>4217.958938549611</c:v>
                  </c:pt>
                  <c:pt idx="1">
                    <c:v>4217.958938549611</c:v>
                  </c:pt>
                  <c:pt idx="2">
                    <c:v>5786.670315690942</c:v>
                  </c:pt>
                </c:numCache>
              </c:numRef>
            </c:minus>
            <c:noEndCap val="0"/>
          </c:errBars>
          <c:val>
            <c:numRef>
              <c:f>('Master tally'!$C$25,'Master tally'!$C$36,'Master tally'!$C$39)</c:f>
              <c:numCache>
                <c:ptCount val="3"/>
                <c:pt idx="0">
                  <c:v>43821.656050955404</c:v>
                </c:pt>
                <c:pt idx="1">
                  <c:v>43821.656050955404</c:v>
                </c:pt>
                <c:pt idx="2">
                  <c:v>19010.28907398334</c:v>
                </c:pt>
              </c:numCache>
            </c:numRef>
          </c:val>
        </c:ser>
        <c:axId val="22903937"/>
        <c:axId val="24044206"/>
      </c:barChart>
      <c:catAx>
        <c:axId val="2290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4206"/>
        <c:crosses val="autoZero"/>
        <c:auto val="0"/>
        <c:lblOffset val="100"/>
        <c:noMultiLvlLbl val="0"/>
      </c:catAx>
      <c:valAx>
        <c:axId val="2404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03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collembola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tally'!$M$22,'Master tally'!$M$35,'Master tally'!$M$38)</c:f>
                <c:numCache>
                  <c:ptCount val="3"/>
                  <c:pt idx="0">
                    <c:v>0.4735873518658394</c:v>
                  </c:pt>
                  <c:pt idx="1">
                    <c:v>0.4735873518658394</c:v>
                  </c:pt>
                  <c:pt idx="2">
                    <c:v>0.651234621469641</c:v>
                  </c:pt>
                </c:numCache>
              </c:numRef>
            </c:plus>
            <c:minus>
              <c:numRef>
                <c:f>('Master tally'!$M$22,'Master tally'!$M$35,'Master tally'!$M$38)</c:f>
                <c:numCache>
                  <c:ptCount val="3"/>
                  <c:pt idx="0">
                    <c:v>0.4735873518658394</c:v>
                  </c:pt>
                  <c:pt idx="1">
                    <c:v>0.4735873518658394</c:v>
                  </c:pt>
                  <c:pt idx="2">
                    <c:v>0.651234621469641</c:v>
                  </c:pt>
                </c:numCache>
              </c:numRef>
            </c:minus>
            <c:noEndCap val="0"/>
          </c:errBars>
          <c:cat>
            <c:strRef>
              <c:f>('Master tally'!$B$22,'Master tally'!$B$35,'Master tally'!$B$38)</c:f>
              <c:strCache>
                <c:ptCount val="3"/>
                <c:pt idx="0">
                  <c:v>36731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tally'!$L$22,'Master tally'!$L$35,'Master tally'!$L$38)</c:f>
              <c:numCache>
                <c:ptCount val="3"/>
                <c:pt idx="0">
                  <c:v>4.8032998607631745</c:v>
                </c:pt>
                <c:pt idx="1">
                  <c:v>4.8032998607631745</c:v>
                </c:pt>
                <c:pt idx="2">
                  <c:v>2.6326887247744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tally'!$M$25,'Master tally'!$M$36,'Master tally'!$M$39)</c:f>
                <c:numCache>
                  <c:ptCount val="3"/>
                  <c:pt idx="0">
                    <c:v>0.7225468672166376</c:v>
                  </c:pt>
                  <c:pt idx="1">
                    <c:v>0.7225468672166376</c:v>
                  </c:pt>
                  <c:pt idx="2">
                    <c:v>1.709850253960486</c:v>
                  </c:pt>
                </c:numCache>
              </c:numRef>
            </c:plus>
            <c:minus>
              <c:numRef>
                <c:f>('Master tally'!$M$25,'Master tally'!$M$36,'Master tally'!$M$39)</c:f>
                <c:numCache>
                  <c:ptCount val="3"/>
                  <c:pt idx="0">
                    <c:v>0.7225468672166376</c:v>
                  </c:pt>
                  <c:pt idx="1">
                    <c:v>0.7225468672166376</c:v>
                  </c:pt>
                  <c:pt idx="2">
                    <c:v>1.709850253960486</c:v>
                  </c:pt>
                </c:numCache>
              </c:numRef>
            </c:minus>
            <c:noEndCap val="0"/>
          </c:errBars>
          <c:val>
            <c:numRef>
              <c:f>('Master tally'!$L$25,'Master tally'!$L$36,'Master tally'!$L$39)</c:f>
              <c:numCache>
                <c:ptCount val="3"/>
                <c:pt idx="0">
                  <c:v>7.083309381052471</c:v>
                </c:pt>
                <c:pt idx="1">
                  <c:v>7.083309381052471</c:v>
                </c:pt>
                <c:pt idx="2">
                  <c:v>4.1381690335429955</c:v>
                </c:pt>
              </c:numCache>
            </c:numRef>
          </c:val>
        </c:ser>
        <c:axId val="8247447"/>
        <c:axId val="35590796"/>
      </c:barChart>
      <c:catAx>
        <c:axId val="8247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90796"/>
        <c:crosses val="autoZero"/>
        <c:auto val="0"/>
        <c:lblOffset val="100"/>
        <c:noMultiLvlLbl val="0"/>
      </c:catAx>
      <c:valAx>
        <c:axId val="35590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47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collembola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tally'!$V$22,'Master tally'!$V$35,'Master tally'!$V$38)</c:f>
                <c:numCache>
                  <c:ptCount val="3"/>
                  <c:pt idx="0">
                    <c:v>1.259558058776555</c:v>
                  </c:pt>
                  <c:pt idx="1">
                    <c:v>1.259558058776555</c:v>
                  </c:pt>
                  <c:pt idx="2">
                    <c:v>1.7999076674976673</c:v>
                  </c:pt>
                </c:numCache>
              </c:numRef>
            </c:plus>
            <c:minus>
              <c:numRef>
                <c:f>('Master tally'!$V$22,'Master tally'!$V$35,'Master tally'!$V$38)</c:f>
                <c:numCache>
                  <c:ptCount val="3"/>
                  <c:pt idx="0">
                    <c:v>1.259558058776555</c:v>
                  </c:pt>
                  <c:pt idx="1">
                    <c:v>1.259558058776555</c:v>
                  </c:pt>
                  <c:pt idx="2">
                    <c:v>1.7999076674976673</c:v>
                  </c:pt>
                </c:numCache>
              </c:numRef>
            </c:minus>
            <c:noEndCap val="0"/>
          </c:errBars>
          <c:cat>
            <c:strRef>
              <c:f>('Master tally'!$B$22,'Master tally'!$B$35,'Master tally'!$B$38)</c:f>
              <c:strCache>
                <c:ptCount val="3"/>
                <c:pt idx="0">
                  <c:v>36731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tally'!$U$22,'Master tally'!$U$35,'Master tally'!$U$38)</c:f>
              <c:numCache>
                <c:ptCount val="3"/>
                <c:pt idx="0">
                  <c:v>11.086990064863928</c:v>
                </c:pt>
                <c:pt idx="1">
                  <c:v>11.086990064863928</c:v>
                </c:pt>
                <c:pt idx="2">
                  <c:v>7.314899400147922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tally'!$V$25,'Master tally'!$V$36,'Master tally'!$V$39)</c:f>
                <c:numCache>
                  <c:ptCount val="3"/>
                  <c:pt idx="0">
                    <c:v>1.501703348588943</c:v>
                  </c:pt>
                  <c:pt idx="1">
                    <c:v>1.501703348588943</c:v>
                  </c:pt>
                  <c:pt idx="2">
                    <c:v>2.407899945215597</c:v>
                  </c:pt>
                </c:numCache>
              </c:numRef>
            </c:plus>
            <c:minus>
              <c:numRef>
                <c:f>('Master tally'!$V$25,'Master tally'!$V$36,'Master tally'!$V$39)</c:f>
                <c:numCache>
                  <c:ptCount val="3"/>
                  <c:pt idx="0">
                    <c:v>1.501703348588943</c:v>
                  </c:pt>
                  <c:pt idx="1">
                    <c:v>1.501703348588943</c:v>
                  </c:pt>
                  <c:pt idx="2">
                    <c:v>2.407899945215597</c:v>
                  </c:pt>
                </c:numCache>
              </c:numRef>
            </c:minus>
            <c:noEndCap val="0"/>
          </c:errBars>
          <c:val>
            <c:numRef>
              <c:f>('Master tally'!$U$25,'Master tally'!$U$36,'Master tally'!$U$39)</c:f>
              <c:numCache>
                <c:ptCount val="3"/>
                <c:pt idx="0">
                  <c:v>12.957601946948476</c:v>
                </c:pt>
                <c:pt idx="1">
                  <c:v>12.957601946948476</c:v>
                </c:pt>
                <c:pt idx="2">
                  <c:v>6.714985337536598</c:v>
                </c:pt>
              </c:numCache>
            </c:numRef>
          </c:val>
        </c:ser>
        <c:axId val="58081949"/>
        <c:axId val="63550874"/>
      </c:barChart>
      <c:catAx>
        <c:axId val="5808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50874"/>
        <c:crosses val="autoZero"/>
        <c:auto val="0"/>
        <c:lblOffset val="100"/>
        <c:noMultiLvlLbl val="0"/>
      </c:catAx>
      <c:valAx>
        <c:axId val="6355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81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oribatids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tally'!$O$6,'Master tally'!$O$13,'Master tally'!$O$20,'Master tally'!$O$27)</c:f>
                <c:numCache>
                  <c:ptCount val="4"/>
                  <c:pt idx="0">
                    <c:v>1.8741205389294908</c:v>
                  </c:pt>
                  <c:pt idx="1">
                    <c:v>1.7684214413423724</c:v>
                  </c:pt>
                  <c:pt idx="2">
                    <c:v>1.8376705413861065</c:v>
                  </c:pt>
                  <c:pt idx="3">
                    <c:v>2.388939101588869</c:v>
                  </c:pt>
                </c:numCache>
              </c:numRef>
            </c:plus>
            <c:minus>
              <c:numRef>
                <c:f>('Master tally'!$O$6,'Master tally'!$O$13,'Master tally'!$O$20,'Master tally'!$O$27)</c:f>
                <c:numCache>
                  <c:ptCount val="4"/>
                  <c:pt idx="0">
                    <c:v>1.8741205389294908</c:v>
                  </c:pt>
                  <c:pt idx="1">
                    <c:v>1.7684214413423724</c:v>
                  </c:pt>
                  <c:pt idx="2">
                    <c:v>1.8376705413861065</c:v>
                  </c:pt>
                  <c:pt idx="3">
                    <c:v>2.388939101588869</c:v>
                  </c:pt>
                </c:numCache>
              </c:numRef>
            </c:minus>
            <c:noEndCap val="0"/>
          </c:errBars>
          <c:cat>
            <c:strRef>
              <c:f>('Master tally'!$B$6,'Master tally'!$B$13,'Master tally'!$B$20,'Master tally'!$B$27)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tally'!$N$6,'Master tally'!$N$13,'Master tally'!$N$20,'Master tally'!$N$27)</c:f>
              <c:numCache>
                <c:ptCount val="4"/>
                <c:pt idx="0">
                  <c:v>13.211810891429172</c:v>
                </c:pt>
                <c:pt idx="1">
                  <c:v>7.405118881317774</c:v>
                </c:pt>
                <c:pt idx="2">
                  <c:v>11.371573487702184</c:v>
                </c:pt>
                <c:pt idx="3">
                  <c:v>17.54434943017643</c:v>
                </c:pt>
              </c:numCache>
            </c:numRef>
          </c:val>
        </c:ser>
        <c:ser>
          <c:idx val="1"/>
          <c:order val="1"/>
          <c:tx>
            <c:v>C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tally'!$O$7,'Master tally'!$O$14,'Master tally'!$O$21,'Master tally'!$O$28)</c:f>
                <c:numCache>
                  <c:ptCount val="4"/>
                  <c:pt idx="0">
                    <c:v>2.3239912002822396</c:v>
                  </c:pt>
                  <c:pt idx="1">
                    <c:v>0.7413372728209228</c:v>
                  </c:pt>
                  <c:pt idx="2">
                    <c:v>1.5780036355400209</c:v>
                  </c:pt>
                  <c:pt idx="3">
                    <c:v>4.104184987691624</c:v>
                  </c:pt>
                </c:numCache>
              </c:numRef>
            </c:plus>
            <c:minus>
              <c:numRef>
                <c:f>('Master tally'!$O$7,'Master tally'!$O$14,'Master tally'!$O$21,'Master tally'!$O$28)</c:f>
                <c:numCache>
                  <c:ptCount val="4"/>
                  <c:pt idx="0">
                    <c:v>2.3239912002822396</c:v>
                  </c:pt>
                  <c:pt idx="1">
                    <c:v>0.7413372728209228</c:v>
                  </c:pt>
                  <c:pt idx="2">
                    <c:v>1.5780036355400209</c:v>
                  </c:pt>
                  <c:pt idx="3">
                    <c:v>4.104184987691624</c:v>
                  </c:pt>
                </c:numCache>
              </c:numRef>
            </c:minus>
            <c:noEndCap val="0"/>
          </c:errBars>
          <c:val>
            <c:numRef>
              <c:f>('Master tally'!$N$7,'Master tally'!$N$14,'Master tally'!$N$21,'Master tally'!$N$28)</c:f>
              <c:numCache>
                <c:ptCount val="4"/>
                <c:pt idx="0">
                  <c:v>10.590172881552418</c:v>
                </c:pt>
                <c:pt idx="1">
                  <c:v>6.281066586064037</c:v>
                </c:pt>
                <c:pt idx="2">
                  <c:v>12.502036759244227</c:v>
                </c:pt>
                <c:pt idx="3">
                  <c:v>20.7768263484974</c:v>
                </c:pt>
              </c:numCache>
            </c:numRef>
          </c:val>
        </c:ser>
        <c:ser>
          <c:idx val="2"/>
          <c:order val="2"/>
          <c:tx>
            <c:v>Ca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tally'!$O$9,'Master tally'!$O$16,'Master tally'!$O$23,'Master tally'!$O$30)</c:f>
                <c:numCache>
                  <c:ptCount val="4"/>
                  <c:pt idx="0">
                    <c:v>1.8244012471557403</c:v>
                  </c:pt>
                  <c:pt idx="1">
                    <c:v>1.539525988594927</c:v>
                  </c:pt>
                  <c:pt idx="2">
                    <c:v>1.3716191355235001</c:v>
                  </c:pt>
                  <c:pt idx="3">
                    <c:v>1.790825481050929</c:v>
                  </c:pt>
                </c:numCache>
              </c:numRef>
            </c:plus>
            <c:minus>
              <c:numRef>
                <c:f>('Master tally'!$O$9,'Master tally'!$O$16,'Master tally'!$O$23,'Master tally'!$O$30)</c:f>
                <c:numCache>
                  <c:ptCount val="4"/>
                  <c:pt idx="0">
                    <c:v>1.8244012471557403</c:v>
                  </c:pt>
                  <c:pt idx="1">
                    <c:v>1.539525988594927</c:v>
                  </c:pt>
                  <c:pt idx="2">
                    <c:v>1.3716191355235001</c:v>
                  </c:pt>
                  <c:pt idx="3">
                    <c:v>1.790825481050929</c:v>
                  </c:pt>
                </c:numCache>
              </c:numRef>
            </c:minus>
            <c:noEndCap val="0"/>
          </c:errBars>
          <c:val>
            <c:numRef>
              <c:f>('Master tally'!$N$9,'Master tally'!$N$16,'Master tally'!$N$23,'Master tally'!$N$30)</c:f>
              <c:numCache>
                <c:ptCount val="4"/>
                <c:pt idx="0">
                  <c:v>9.469636830900958</c:v>
                </c:pt>
                <c:pt idx="1">
                  <c:v>5.304698193674498</c:v>
                </c:pt>
                <c:pt idx="2">
                  <c:v>11.577708406065504</c:v>
                </c:pt>
                <c:pt idx="3">
                  <c:v>11.594012975992923</c:v>
                </c:pt>
              </c:numCache>
            </c:numRef>
          </c:val>
        </c:ser>
        <c:ser>
          <c:idx val="3"/>
          <c:order val="3"/>
          <c:tx>
            <c:v>C and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tally'!$O$10,'Master tally'!$O$17,'Master tally'!$O$24,'Master tally'!$O$31)</c:f>
                <c:numCache>
                  <c:ptCount val="4"/>
                  <c:pt idx="0">
                    <c:v>2.763884570739399</c:v>
                  </c:pt>
                  <c:pt idx="1">
                    <c:v>2.592679000289621</c:v>
                  </c:pt>
                  <c:pt idx="2">
                    <c:v>2.035083057527414</c:v>
                  </c:pt>
                  <c:pt idx="3">
                    <c:v>1.9281196903686784</c:v>
                  </c:pt>
                </c:numCache>
              </c:numRef>
            </c:plus>
            <c:minus>
              <c:numRef>
                <c:f>('Master tally'!$O$10,'Master tally'!$O$17,'Master tally'!$O$24,'Master tally'!$O$31)</c:f>
                <c:numCache>
                  <c:ptCount val="4"/>
                  <c:pt idx="0">
                    <c:v>2.763884570739399</c:v>
                  </c:pt>
                  <c:pt idx="1">
                    <c:v>2.592679000289621</c:v>
                  </c:pt>
                  <c:pt idx="2">
                    <c:v>2.035083057527414</c:v>
                  </c:pt>
                  <c:pt idx="3">
                    <c:v>1.9281196903686784</c:v>
                  </c:pt>
                </c:numCache>
              </c:numRef>
            </c:minus>
            <c:noEndCap val="0"/>
          </c:errBars>
          <c:val>
            <c:numRef>
              <c:f>('Master tally'!$N$10,'Master tally'!$N$17,'Master tally'!$N$24,'Master tally'!$N$31)</c:f>
              <c:numCache>
                <c:ptCount val="4"/>
                <c:pt idx="0">
                  <c:v>13.011137893864838</c:v>
                </c:pt>
                <c:pt idx="1">
                  <c:v>8.397117294375132</c:v>
                </c:pt>
                <c:pt idx="2">
                  <c:v>13.753026998687037</c:v>
                </c:pt>
                <c:pt idx="3">
                  <c:v>15.931107448783457</c:v>
                </c:pt>
              </c:numCache>
            </c:numRef>
          </c:val>
        </c:ser>
        <c:axId val="41217043"/>
        <c:axId val="42827608"/>
      </c:barChart>
      <c:catAx>
        <c:axId val="4121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27608"/>
        <c:crosses val="autoZero"/>
        <c:auto val="0"/>
        <c:lblOffset val="100"/>
        <c:noMultiLvlLbl val="0"/>
      </c:catAx>
      <c:valAx>
        <c:axId val="4282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17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oribatids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tally'!$X$6,'Master tally'!$X$13,'Master tally'!$X$20,'Master tally'!$X$27)</c:f>
                <c:numCache>
                  <c:ptCount val="4"/>
                  <c:pt idx="0">
                    <c:v>2.7044159133482295</c:v>
                  </c:pt>
                  <c:pt idx="1">
                    <c:v>2.733177752783009</c:v>
                  </c:pt>
                  <c:pt idx="2">
                    <c:v>2.675063630840978</c:v>
                  </c:pt>
                  <c:pt idx="3">
                    <c:v>4.287406065441786</c:v>
                  </c:pt>
                </c:numCache>
              </c:numRef>
            </c:plus>
            <c:minus>
              <c:numRef>
                <c:f>('Master tally'!$X$6,'Master tally'!$X$13,'Master tally'!$X$20,'Master tally'!$X$27)</c:f>
                <c:numCache>
                  <c:ptCount val="4"/>
                  <c:pt idx="0">
                    <c:v>2.7044159133482295</c:v>
                  </c:pt>
                  <c:pt idx="1">
                    <c:v>2.733177752783009</c:v>
                  </c:pt>
                  <c:pt idx="2">
                    <c:v>2.675063630840978</c:v>
                  </c:pt>
                  <c:pt idx="3">
                    <c:v>4.287406065441786</c:v>
                  </c:pt>
                </c:numCache>
              </c:numRef>
            </c:minus>
            <c:noEndCap val="0"/>
          </c:errBars>
          <c:cat>
            <c:strRef>
              <c:f>('Master tally'!$B$6,'Master tally'!$B$13,'Master tally'!$B$20,'Master tally'!$B$27)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tally'!$W$6,'Master tally'!$W$13,'Master tally'!$W$20,'Master tally'!$W$27)</c:f>
              <c:numCache>
                <c:ptCount val="4"/>
                <c:pt idx="0">
                  <c:v>22.0024612215848</c:v>
                </c:pt>
                <c:pt idx="1">
                  <c:v>12.951119709225514</c:v>
                </c:pt>
                <c:pt idx="2">
                  <c:v>22.28178189785682</c:v>
                </c:pt>
                <c:pt idx="3">
                  <c:v>28.792279285511814</c:v>
                </c:pt>
              </c:numCache>
            </c:numRef>
          </c:val>
        </c:ser>
        <c:ser>
          <c:idx val="1"/>
          <c:order val="1"/>
          <c:tx>
            <c:v>C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tally'!$X$7,'Master tally'!$X$14,'Master tally'!$X$21,'Master tally'!$X$28)</c:f>
                <c:numCache>
                  <c:ptCount val="4"/>
                  <c:pt idx="0">
                    <c:v>3.0251394070313378</c:v>
                  </c:pt>
                  <c:pt idx="1">
                    <c:v>1.5558321464038027</c:v>
                  </c:pt>
                  <c:pt idx="2">
                    <c:v>2.735759607736289</c:v>
                  </c:pt>
                  <c:pt idx="3">
                    <c:v>4.567164183678433</c:v>
                  </c:pt>
                </c:numCache>
              </c:numRef>
            </c:plus>
            <c:minus>
              <c:numRef>
                <c:f>('Master tally'!$X$7,'Master tally'!$X$14,'Master tally'!$X$21,'Master tally'!$X$28)</c:f>
                <c:numCache>
                  <c:ptCount val="4"/>
                  <c:pt idx="0">
                    <c:v>3.0251394070313378</c:v>
                  </c:pt>
                  <c:pt idx="1">
                    <c:v>1.5558321464038027</c:v>
                  </c:pt>
                  <c:pt idx="2">
                    <c:v>2.735759607736289</c:v>
                  </c:pt>
                  <c:pt idx="3">
                    <c:v>4.567164183678433</c:v>
                  </c:pt>
                </c:numCache>
              </c:numRef>
            </c:minus>
            <c:noEndCap val="0"/>
          </c:errBars>
          <c:val>
            <c:numRef>
              <c:f>('Master tally'!$W$7,'Master tally'!$W$14,'Master tally'!$W$21,'Master tally'!$W$28)</c:f>
              <c:numCache>
                <c:ptCount val="4"/>
                <c:pt idx="0">
                  <c:v>19.518766703814148</c:v>
                </c:pt>
                <c:pt idx="1">
                  <c:v>12.362278373435888</c:v>
                </c:pt>
                <c:pt idx="2">
                  <c:v>28.35707206606558</c:v>
                </c:pt>
                <c:pt idx="3">
                  <c:v>34.32257347039952</c:v>
                </c:pt>
              </c:numCache>
            </c:numRef>
          </c:val>
        </c:ser>
        <c:ser>
          <c:idx val="2"/>
          <c:order val="2"/>
          <c:tx>
            <c:v>Ca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tally'!$X$9,'Master tally'!$X$16,'Master tally'!$X$23,'Master tally'!$X$30)</c:f>
                <c:numCache>
                  <c:ptCount val="4"/>
                  <c:pt idx="0">
                    <c:v>2.140017161912</c:v>
                  </c:pt>
                  <c:pt idx="1">
                    <c:v>3.398191135102878</c:v>
                  </c:pt>
                  <c:pt idx="2">
                    <c:v>3.2998691592570095</c:v>
                  </c:pt>
                  <c:pt idx="3">
                    <c:v>2.9063431907870356</c:v>
                  </c:pt>
                </c:numCache>
              </c:numRef>
            </c:plus>
            <c:minus>
              <c:numRef>
                <c:f>('Master tally'!$X$9,'Master tally'!$X$16,'Master tally'!$X$23,'Master tally'!$X$30)</c:f>
                <c:numCache>
                  <c:ptCount val="4"/>
                  <c:pt idx="0">
                    <c:v>2.140017161912</c:v>
                  </c:pt>
                  <c:pt idx="1">
                    <c:v>3.398191135102878</c:v>
                  </c:pt>
                  <c:pt idx="2">
                    <c:v>3.2998691592570095</c:v>
                  </c:pt>
                  <c:pt idx="3">
                    <c:v>2.9063431907870356</c:v>
                  </c:pt>
                </c:numCache>
              </c:numRef>
            </c:minus>
            <c:noEndCap val="0"/>
          </c:errBars>
          <c:val>
            <c:numRef>
              <c:f>('Master tally'!$W$9,'Master tally'!$W$16,'Master tally'!$W$23,'Master tally'!$W$30)</c:f>
              <c:numCache>
                <c:ptCount val="4"/>
                <c:pt idx="0">
                  <c:v>15.845292634251152</c:v>
                </c:pt>
                <c:pt idx="1">
                  <c:v>11.52693410122687</c:v>
                </c:pt>
                <c:pt idx="2">
                  <c:v>24.72679234064057</c:v>
                </c:pt>
                <c:pt idx="3">
                  <c:v>19.675693883936855</c:v>
                </c:pt>
              </c:numCache>
            </c:numRef>
          </c:val>
        </c:ser>
        <c:ser>
          <c:idx val="3"/>
          <c:order val="3"/>
          <c:tx>
            <c:v>C and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tally'!$X$10,'Master tally'!$X$17,'Master tally'!$X$24,'Master tally'!$X$31)</c:f>
                <c:numCache>
                  <c:ptCount val="4"/>
                  <c:pt idx="0">
                    <c:v>3.9905357093816174</c:v>
                  </c:pt>
                  <c:pt idx="1">
                    <c:v>2.535960951615213</c:v>
                  </c:pt>
                  <c:pt idx="2">
                    <c:v>4.341897326425439</c:v>
                  </c:pt>
                  <c:pt idx="3">
                    <c:v>3.1815632914613015</c:v>
                  </c:pt>
                </c:numCache>
              </c:numRef>
            </c:plus>
            <c:minus>
              <c:numRef>
                <c:f>('Master tally'!$X$10,'Master tally'!$X$17,'Master tally'!$X$24,'Master tally'!$X$31)</c:f>
                <c:numCache>
                  <c:ptCount val="4"/>
                  <c:pt idx="0">
                    <c:v>3.9905357093816174</c:v>
                  </c:pt>
                  <c:pt idx="1">
                    <c:v>2.535960951615213</c:v>
                  </c:pt>
                  <c:pt idx="2">
                    <c:v>4.341897326425439</c:v>
                  </c:pt>
                  <c:pt idx="3">
                    <c:v>3.1815632914613015</c:v>
                  </c:pt>
                </c:numCache>
              </c:numRef>
            </c:minus>
            <c:noEndCap val="0"/>
          </c:errBars>
          <c:val>
            <c:numRef>
              <c:f>('Master tally'!$W$10,'Master tally'!$W$17,'Master tally'!$W$24,'Master tally'!$W$31)</c:f>
              <c:numCache>
                <c:ptCount val="4"/>
                <c:pt idx="0">
                  <c:v>20.18887662767438</c:v>
                </c:pt>
                <c:pt idx="1">
                  <c:v>13.046771661537647</c:v>
                </c:pt>
                <c:pt idx="2">
                  <c:v>22.873293610168677</c:v>
                </c:pt>
                <c:pt idx="3">
                  <c:v>26.64777025197079</c:v>
                </c:pt>
              </c:numCache>
            </c:numRef>
          </c:val>
        </c:ser>
        <c:axId val="48194169"/>
        <c:axId val="21253958"/>
      </c:barChart>
      <c:catAx>
        <c:axId val="48194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53958"/>
        <c:crosses val="autoZero"/>
        <c:auto val="0"/>
        <c:lblOffset val="100"/>
        <c:noMultiLvlLbl val="0"/>
      </c:catAx>
      <c:valAx>
        <c:axId val="21253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94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oribatids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tally'!$F$6,'Master tally'!$F$13,'Master tally'!$F$20,'Master tally'!$F$27)</c:f>
                <c:numCache>
                  <c:ptCount val="4"/>
                  <c:pt idx="0">
                    <c:v>7862.045922323155</c:v>
                  </c:pt>
                  <c:pt idx="1">
                    <c:v>8993.931296584806</c:v>
                  </c:pt>
                  <c:pt idx="2">
                    <c:v>8998.020136147099</c:v>
                  </c:pt>
                  <c:pt idx="3">
                    <c:v>7348.355919158488</c:v>
                  </c:pt>
                </c:numCache>
              </c:numRef>
            </c:plus>
            <c:minus>
              <c:numRef>
                <c:f>('Master tally'!$F$6,'Master tally'!$F$13,'Master tally'!$F$20,'Master tally'!$F$27)</c:f>
                <c:numCache>
                  <c:ptCount val="4"/>
                  <c:pt idx="0">
                    <c:v>7862.045922323155</c:v>
                  </c:pt>
                  <c:pt idx="1">
                    <c:v>8993.931296584806</c:v>
                  </c:pt>
                  <c:pt idx="2">
                    <c:v>8998.020136147099</c:v>
                  </c:pt>
                  <c:pt idx="3">
                    <c:v>7348.355919158488</c:v>
                  </c:pt>
                </c:numCache>
              </c:numRef>
            </c:minus>
            <c:noEndCap val="0"/>
          </c:errBars>
          <c:cat>
            <c:strRef>
              <c:f>('Master tally'!$B$6,'Master tally'!$B$13,'Master tally'!$B$20,'Master tally'!$B$27)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tally'!$E$6,'Master tally'!$E$13,'Master tally'!$E$20,'Master tally'!$E$27)</c:f>
              <c:numCache>
                <c:ptCount val="4"/>
                <c:pt idx="0">
                  <c:v>77859.87261146496</c:v>
                </c:pt>
                <c:pt idx="1">
                  <c:v>48458.59872611465</c:v>
                </c:pt>
                <c:pt idx="2">
                  <c:v>81324.8407643312</c:v>
                </c:pt>
                <c:pt idx="3">
                  <c:v>75617.83439490445</c:v>
                </c:pt>
              </c:numCache>
            </c:numRef>
          </c:val>
        </c:ser>
        <c:ser>
          <c:idx val="1"/>
          <c:order val="1"/>
          <c:tx>
            <c:v>C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tally'!$F$7,'Master tally'!$F$14,'Master tally'!$F$21,'Master tally'!$F$28)</c:f>
                <c:numCache>
                  <c:ptCount val="4"/>
                  <c:pt idx="0">
                    <c:v>7826.444910245355</c:v>
                  </c:pt>
                  <c:pt idx="1">
                    <c:v>5068.861504702444</c:v>
                  </c:pt>
                  <c:pt idx="2">
                    <c:v>6051.096955173978</c:v>
                  </c:pt>
                  <c:pt idx="3">
                    <c:v>8925.33966846817</c:v>
                  </c:pt>
                </c:numCache>
              </c:numRef>
            </c:plus>
            <c:minus>
              <c:numRef>
                <c:f>('Master tally'!$F$7,'Master tally'!$F$14,'Master tally'!$F$21,'Master tally'!$F$28)</c:f>
                <c:numCache>
                  <c:ptCount val="4"/>
                  <c:pt idx="0">
                    <c:v>7826.444910245355</c:v>
                  </c:pt>
                  <c:pt idx="1">
                    <c:v>5068.861504702444</c:v>
                  </c:pt>
                  <c:pt idx="2">
                    <c:v>6051.096955173978</c:v>
                  </c:pt>
                  <c:pt idx="3">
                    <c:v>8925.33966846817</c:v>
                  </c:pt>
                </c:numCache>
              </c:numRef>
            </c:minus>
            <c:noEndCap val="0"/>
          </c:errBars>
          <c:val>
            <c:numRef>
              <c:f>('Master tally'!$E$7,'Master tally'!$E$14,'Master tally'!$E$21,'Master tally'!$E$28)</c:f>
              <c:numCache>
                <c:ptCount val="4"/>
                <c:pt idx="0">
                  <c:v>58598.72611464966</c:v>
                </c:pt>
                <c:pt idx="1">
                  <c:v>46369.42675159235</c:v>
                </c:pt>
                <c:pt idx="2">
                  <c:v>92738.85350318471</c:v>
                </c:pt>
                <c:pt idx="3">
                  <c:v>86114.64968152864</c:v>
                </c:pt>
              </c:numCache>
            </c:numRef>
          </c:val>
        </c:ser>
        <c:ser>
          <c:idx val="2"/>
          <c:order val="2"/>
          <c:tx>
            <c:v>Ca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tally'!$F$9,'Master tally'!$F$16,'Master tally'!$F$23,'Master tally'!$F$30)</c:f>
                <c:numCache>
                  <c:ptCount val="4"/>
                  <c:pt idx="0">
                    <c:v>7178.426525678746</c:v>
                  </c:pt>
                  <c:pt idx="1">
                    <c:v>9642.189229913034</c:v>
                  </c:pt>
                  <c:pt idx="2">
                    <c:v>8350.074195741152</c:v>
                  </c:pt>
                  <c:pt idx="3">
                    <c:v>7294.292609519831</c:v>
                  </c:pt>
                </c:numCache>
              </c:numRef>
            </c:plus>
            <c:minus>
              <c:numRef>
                <c:f>('Master tally'!$F$9,'Master tally'!$F$16,'Master tally'!$F$23,'Master tally'!$F$30)</c:f>
                <c:numCache>
                  <c:ptCount val="4"/>
                  <c:pt idx="0">
                    <c:v>7178.426525678746</c:v>
                  </c:pt>
                  <c:pt idx="1">
                    <c:v>9642.189229913034</c:v>
                  </c:pt>
                  <c:pt idx="2">
                    <c:v>8350.074195741152</c:v>
                  </c:pt>
                  <c:pt idx="3">
                    <c:v>7294.292609519831</c:v>
                  </c:pt>
                </c:numCache>
              </c:numRef>
            </c:minus>
            <c:noEndCap val="0"/>
          </c:errBars>
          <c:val>
            <c:numRef>
              <c:f>('Master tally'!$E$9,'Master tally'!$E$16,'Master tally'!$E$23,'Master tally'!$E$30)</c:f>
              <c:numCache>
                <c:ptCount val="4"/>
                <c:pt idx="0">
                  <c:v>54929.93630573248</c:v>
                </c:pt>
                <c:pt idx="1">
                  <c:v>39490.445859872605</c:v>
                </c:pt>
                <c:pt idx="2">
                  <c:v>77605.09554140126</c:v>
                </c:pt>
                <c:pt idx="3">
                  <c:v>53842.887473460716</c:v>
                </c:pt>
              </c:numCache>
            </c:numRef>
          </c:val>
        </c:ser>
        <c:ser>
          <c:idx val="3"/>
          <c:order val="3"/>
          <c:tx>
            <c:v>C and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tally'!$F$10,'Master tally'!$F$17,'Master tally'!$F$24,'Master tally'!$F$31)</c:f>
                <c:numCache>
                  <c:ptCount val="4"/>
                  <c:pt idx="0">
                    <c:v>15129.134476665458</c:v>
                  </c:pt>
                  <c:pt idx="1">
                    <c:v>8544.115329925366</c:v>
                  </c:pt>
                  <c:pt idx="2">
                    <c:v>13445.751083341387</c:v>
                  </c:pt>
                  <c:pt idx="3">
                    <c:v>11336.08593601085</c:v>
                  </c:pt>
                </c:numCache>
              </c:numRef>
            </c:plus>
            <c:minus>
              <c:numRef>
                <c:f>('Master tally'!$F$10,'Master tally'!$F$17,'Master tally'!$F$24,'Master tally'!$F$31)</c:f>
                <c:numCache>
                  <c:ptCount val="4"/>
                  <c:pt idx="0">
                    <c:v>15129.134476665458</c:v>
                  </c:pt>
                  <c:pt idx="1">
                    <c:v>8544.115329925366</c:v>
                  </c:pt>
                  <c:pt idx="2">
                    <c:v>13445.751083341387</c:v>
                  </c:pt>
                  <c:pt idx="3">
                    <c:v>11336.08593601085</c:v>
                  </c:pt>
                </c:numCache>
              </c:numRef>
            </c:minus>
            <c:noEndCap val="0"/>
          </c:errBars>
          <c:val>
            <c:numRef>
              <c:f>('Master tally'!$E$10,'Master tally'!$E$17,'Master tally'!$E$24,'Master tally'!$E$31)</c:f>
              <c:numCache>
                <c:ptCount val="4"/>
                <c:pt idx="0">
                  <c:v>73273.88535031847</c:v>
                </c:pt>
                <c:pt idx="1">
                  <c:v>55337.579617834395</c:v>
                </c:pt>
                <c:pt idx="2">
                  <c:v>81019.10828025476</c:v>
                </c:pt>
                <c:pt idx="3">
                  <c:v>82989.38428874733</c:v>
                </c:pt>
              </c:numCache>
            </c:numRef>
          </c:val>
        </c:ser>
        <c:axId val="16904015"/>
        <c:axId val="22483172"/>
      </c:barChart>
      <c:catAx>
        <c:axId val="16904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83172"/>
        <c:crosses val="autoZero"/>
        <c:auto val="0"/>
        <c:lblOffset val="100"/>
        <c:noMultiLvlLbl val="0"/>
      </c:catAx>
      <c:valAx>
        <c:axId val="2248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04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oribatids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tally'!$F$8,'Master tally'!$F$15,'Master tally'!$F$22,'Master tally'!$F$29)</c:f>
                <c:numCache>
                  <c:ptCount val="4"/>
                  <c:pt idx="0">
                    <c:v>5833.390582956347</c:v>
                  </c:pt>
                  <c:pt idx="1">
                    <c:v>5030.01447592205</c:v>
                  </c:pt>
                  <c:pt idx="2">
                    <c:v>5437.1071787548835</c:v>
                  </c:pt>
                  <c:pt idx="3">
                    <c:v>5763.039018624659</c:v>
                  </c:pt>
                </c:numCache>
              </c:numRef>
            </c:plus>
            <c:minus>
              <c:numRef>
                <c:f>('Master tally'!$F$8,'Master tally'!$F$15,'Master tally'!$F$22,'Master tally'!$F$29)</c:f>
                <c:numCache>
                  <c:ptCount val="4"/>
                  <c:pt idx="0">
                    <c:v>5833.390582956347</c:v>
                  </c:pt>
                  <c:pt idx="1">
                    <c:v>5030.01447592205</c:v>
                  </c:pt>
                  <c:pt idx="2">
                    <c:v>5437.1071787548835</c:v>
                  </c:pt>
                  <c:pt idx="3">
                    <c:v>5763.039018624659</c:v>
                  </c:pt>
                </c:numCache>
              </c:numRef>
            </c:minus>
            <c:noEndCap val="0"/>
          </c:errBars>
          <c:cat>
            <c:strRef>
              <c:f>('Master tally'!$B$8,'Master tally'!$B$15,'Master tally'!$B$22,'Master tally'!$B$29)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tally'!$E$8,'Master tally'!$E$15,'Master tally'!$E$22,'Master tally'!$E$29)</c:f>
              <c:numCache>
                <c:ptCount val="4"/>
                <c:pt idx="0">
                  <c:v>68229.29936305732</c:v>
                </c:pt>
                <c:pt idx="1">
                  <c:v>47414.0127388535</c:v>
                </c:pt>
                <c:pt idx="2">
                  <c:v>87031.84713375794</c:v>
                </c:pt>
                <c:pt idx="3">
                  <c:v>80866.24203821654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tally'!$F$11,'Master tally'!$F$18,'Master tally'!$F$25,'Master tally'!$F$32)</c:f>
                <c:numCache>
                  <c:ptCount val="4"/>
                  <c:pt idx="0">
                    <c:v>8416.829772378584</c:v>
                  </c:pt>
                  <c:pt idx="1">
                    <c:v>6527.9345154013945</c:v>
                  </c:pt>
                  <c:pt idx="2">
                    <c:v>7712.661143785365</c:v>
                  </c:pt>
                  <c:pt idx="3">
                    <c:v>7154.391977115702</c:v>
                  </c:pt>
                </c:numCache>
              </c:numRef>
            </c:plus>
            <c:minus>
              <c:numRef>
                <c:f>('Master tally'!$F$11,'Master tally'!$F$18,'Master tally'!$F$25,'Master tally'!$F$32)</c:f>
                <c:numCache>
                  <c:ptCount val="4"/>
                  <c:pt idx="0">
                    <c:v>8416.829772378584</c:v>
                  </c:pt>
                  <c:pt idx="1">
                    <c:v>6527.9345154013945</c:v>
                  </c:pt>
                  <c:pt idx="2">
                    <c:v>7712.661143785365</c:v>
                  </c:pt>
                  <c:pt idx="3">
                    <c:v>7154.391977115702</c:v>
                  </c:pt>
                </c:numCache>
              </c:numRef>
            </c:minus>
            <c:noEndCap val="0"/>
          </c:errBars>
          <c:val>
            <c:numRef>
              <c:f>('Master tally'!$E$11,'Master tally'!$E$18,'Master tally'!$E$25,'Master tally'!$E$32)</c:f>
              <c:numCache>
                <c:ptCount val="4"/>
                <c:pt idx="0">
                  <c:v>64101.910828025466</c:v>
                </c:pt>
                <c:pt idx="1">
                  <c:v>47414.0127388535</c:v>
                </c:pt>
                <c:pt idx="2">
                  <c:v>79312.101910828</c:v>
                </c:pt>
                <c:pt idx="3">
                  <c:v>68416.13588110403</c:v>
                </c:pt>
              </c:numCache>
            </c:numRef>
          </c:val>
        </c:ser>
        <c:axId val="5109781"/>
        <c:axId val="28613554"/>
      </c:barChart>
      <c:catAx>
        <c:axId val="510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13554"/>
        <c:crosses val="autoZero"/>
        <c:auto val="0"/>
        <c:lblOffset val="100"/>
        <c:noMultiLvlLbl val="0"/>
      </c:catAx>
      <c:valAx>
        <c:axId val="2861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9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oribatids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tally'!$O$8,'Master tally'!$O$15,'Master tally'!$O$22,'Master tally'!$O$29)</c:f>
                <c:numCache>
                  <c:ptCount val="4"/>
                  <c:pt idx="0">
                    <c:v>1.483735142418896</c:v>
                  </c:pt>
                  <c:pt idx="1">
                    <c:v>0.9420554919638219</c:v>
                  </c:pt>
                  <c:pt idx="2">
                    <c:v>1.1859165901735331</c:v>
                  </c:pt>
                  <c:pt idx="3">
                    <c:v>2.3523412978600877</c:v>
                  </c:pt>
                </c:numCache>
              </c:numRef>
            </c:plus>
            <c:minus>
              <c:numRef>
                <c:f>('Master tally'!$O$8,'Master tally'!$O$15,'Master tally'!$O$22,'Master tally'!$O$29)</c:f>
                <c:numCache>
                  <c:ptCount val="4"/>
                  <c:pt idx="0">
                    <c:v>1.483735142418896</c:v>
                  </c:pt>
                  <c:pt idx="1">
                    <c:v>0.9420554919638219</c:v>
                  </c:pt>
                  <c:pt idx="2">
                    <c:v>1.1859165901735331</c:v>
                  </c:pt>
                  <c:pt idx="3">
                    <c:v>2.3523412978600877</c:v>
                  </c:pt>
                </c:numCache>
              </c:numRef>
            </c:minus>
            <c:noEndCap val="0"/>
          </c:errBars>
          <c:cat>
            <c:strRef>
              <c:f>('Master tally'!$B$8,'Master tally'!$B$15,'Master tally'!$B$22,'Master tally'!$B$29)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tally'!$N$8,'Master tally'!$N$15,'Master tally'!$N$22,'Master tally'!$N$29)</c:f>
              <c:numCache>
                <c:ptCount val="4"/>
                <c:pt idx="0">
                  <c:v>11.900991886490795</c:v>
                </c:pt>
                <c:pt idx="1">
                  <c:v>6.843092733690907</c:v>
                </c:pt>
                <c:pt idx="2">
                  <c:v>11.936805123473206</c:v>
                </c:pt>
                <c:pt idx="3">
                  <c:v>19.160587889336906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tally'!$O$11,'Master tally'!$O$18,'Master tally'!$O$25,'Master tally'!$O$32)</c:f>
                <c:numCache>
                  <c:ptCount val="4"/>
                  <c:pt idx="0">
                    <c:v>1.6621054764842507</c:v>
                  </c:pt>
                  <c:pt idx="1">
                    <c:v>1.509711108301561</c:v>
                  </c:pt>
                  <c:pt idx="2">
                    <c:v>1.2201393840289716</c:v>
                  </c:pt>
                  <c:pt idx="3">
                    <c:v>1.35411896823981</c:v>
                  </c:pt>
                </c:numCache>
              </c:numRef>
            </c:plus>
            <c:minus>
              <c:numRef>
                <c:f>('Master tally'!$O$11,'Master tally'!$O$18,'Master tally'!$O$25,'Master tally'!$O$32)</c:f>
                <c:numCache>
                  <c:ptCount val="4"/>
                  <c:pt idx="0">
                    <c:v>1.6621054764842507</c:v>
                  </c:pt>
                  <c:pt idx="1">
                    <c:v>1.509711108301561</c:v>
                  </c:pt>
                  <c:pt idx="2">
                    <c:v>1.2201393840289716</c:v>
                  </c:pt>
                  <c:pt idx="3">
                    <c:v>1.35411896823981</c:v>
                  </c:pt>
                </c:numCache>
              </c:numRef>
            </c:minus>
            <c:noEndCap val="0"/>
          </c:errBars>
          <c:val>
            <c:numRef>
              <c:f>('Master tally'!$N$11,'Master tally'!$N$18,'Master tally'!$N$25,'Master tally'!$N$32)</c:f>
              <c:numCache>
                <c:ptCount val="4"/>
                <c:pt idx="0">
                  <c:v>11.2403873623829</c:v>
                </c:pt>
                <c:pt idx="1">
                  <c:v>6.8509077440248145</c:v>
                </c:pt>
                <c:pt idx="2">
                  <c:v>12.665367702376269</c:v>
                </c:pt>
                <c:pt idx="3">
                  <c:v>13.762560212388188</c:v>
                </c:pt>
              </c:numCache>
            </c:numRef>
          </c:val>
        </c:ser>
        <c:axId val="12541515"/>
        <c:axId val="27497264"/>
      </c:barChart>
      <c:catAx>
        <c:axId val="1254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97264"/>
        <c:crosses val="autoZero"/>
        <c:auto val="0"/>
        <c:lblOffset val="100"/>
        <c:noMultiLvlLbl val="0"/>
      </c:catAx>
      <c:valAx>
        <c:axId val="27497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41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oribatids / gOM</a:t>
            </a:r>
          </a:p>
        </c:rich>
      </c:tx>
      <c:layout>
        <c:manualLayout>
          <c:xMode val="factor"/>
          <c:yMode val="factor"/>
          <c:x val="-0.002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415"/>
          <c:w val="0.8112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tally'!$X$8,'Master tally'!$X$15,'Master tally'!$X$22,'Master tally'!$X$29)</c:f>
                <c:numCache>
                  <c:ptCount val="4"/>
                  <c:pt idx="0">
                    <c:v>1.9952072442672506</c:v>
                  </c:pt>
                  <c:pt idx="1">
                    <c:v>1.5320371347377757</c:v>
                  </c:pt>
                  <c:pt idx="2">
                    <c:v>1.988239699208245</c:v>
                  </c:pt>
                  <c:pt idx="3">
                    <c:v>3.1201896195555587</c:v>
                  </c:pt>
                </c:numCache>
              </c:numRef>
            </c:plus>
            <c:minus>
              <c:numRef>
                <c:f>('Master tally'!$X$8,'Master tally'!$X$15,'Master tally'!$X$22,'Master tally'!$X$29)</c:f>
                <c:numCache>
                  <c:ptCount val="4"/>
                  <c:pt idx="0">
                    <c:v>1.9952072442672506</c:v>
                  </c:pt>
                  <c:pt idx="1">
                    <c:v>1.5320371347377757</c:v>
                  </c:pt>
                  <c:pt idx="2">
                    <c:v>1.988239699208245</c:v>
                  </c:pt>
                  <c:pt idx="3">
                    <c:v>3.1201896195555587</c:v>
                  </c:pt>
                </c:numCache>
              </c:numRef>
            </c:minus>
            <c:noEndCap val="0"/>
          </c:errBars>
          <c:cat>
            <c:strRef>
              <c:f>('Master tally'!$B$8,'Master tally'!$B$15,'Master tally'!$B$22,'Master tally'!$B$29)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tally'!$W$8,'Master tally'!$W$15,'Master tally'!$W$22,'Master tally'!$W$29)</c:f>
              <c:numCache>
                <c:ptCount val="4"/>
                <c:pt idx="0">
                  <c:v>20.760613962699473</c:v>
                </c:pt>
                <c:pt idx="1">
                  <c:v>12.6566990413307</c:v>
                </c:pt>
                <c:pt idx="2">
                  <c:v>25.319426981961204</c:v>
                </c:pt>
                <c:pt idx="3">
                  <c:v>31.557426377955665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tally'!$X$11,'Master tally'!$X$18,'Master tally'!$X$25,'Master tally'!$X$32)</c:f>
                <c:numCache>
                  <c:ptCount val="4"/>
                  <c:pt idx="0">
                    <c:v>2.25930706228417</c:v>
                  </c:pt>
                  <c:pt idx="1">
                    <c:v>2.070876762922982</c:v>
                  </c:pt>
                  <c:pt idx="2">
                    <c:v>2.662550264041751</c:v>
                  </c:pt>
                  <c:pt idx="3">
                    <c:v>2.213880134607501</c:v>
                  </c:pt>
                </c:numCache>
              </c:numRef>
            </c:plus>
            <c:minus>
              <c:numRef>
                <c:f>('Master tally'!$X$11,'Master tally'!$X$18,'Master tally'!$X$25,'Master tally'!$X$32)</c:f>
                <c:numCache>
                  <c:ptCount val="4"/>
                  <c:pt idx="0">
                    <c:v>2.25930706228417</c:v>
                  </c:pt>
                  <c:pt idx="1">
                    <c:v>2.070876762922982</c:v>
                  </c:pt>
                  <c:pt idx="2">
                    <c:v>2.662550264041751</c:v>
                  </c:pt>
                  <c:pt idx="3">
                    <c:v>2.213880134607501</c:v>
                  </c:pt>
                </c:numCache>
              </c:numRef>
            </c:minus>
            <c:noEndCap val="0"/>
          </c:errBars>
          <c:val>
            <c:numRef>
              <c:f>('Master tally'!$W$11,'Master tally'!$W$18,'Master tally'!$W$25,'Master tally'!$W$32)</c:f>
              <c:numCache>
                <c:ptCount val="4"/>
                <c:pt idx="0">
                  <c:v>18.017084630962763</c:v>
                </c:pt>
                <c:pt idx="1">
                  <c:v>12.28685288138226</c:v>
                </c:pt>
                <c:pt idx="2">
                  <c:v>23.800042975404626</c:v>
                </c:pt>
                <c:pt idx="3">
                  <c:v>23.16173206795382</c:v>
                </c:pt>
              </c:numCache>
            </c:numRef>
          </c:val>
        </c:ser>
        <c:axId val="29417329"/>
        <c:axId val="48711390"/>
      </c:barChart>
      <c:catAx>
        <c:axId val="2941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11390"/>
        <c:crosses val="autoZero"/>
        <c:auto val="0"/>
        <c:lblOffset val="100"/>
        <c:noMultiLvlLbl val="0"/>
      </c:catAx>
      <c:valAx>
        <c:axId val="48711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17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oribatids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tally'!$F$8,'Master tally'!$F$35,'Master tally'!$F$38)</c:f>
                <c:numCache>
                  <c:ptCount val="3"/>
                  <c:pt idx="0">
                    <c:v>5833.390582956347</c:v>
                  </c:pt>
                  <c:pt idx="1">
                    <c:v>5437.1071787548835</c:v>
                  </c:pt>
                  <c:pt idx="2">
                    <c:v>4129.692869510313</c:v>
                  </c:pt>
                </c:numCache>
              </c:numRef>
            </c:plus>
            <c:minus>
              <c:numRef>
                <c:f>('Master tally'!$F$8,'Master tally'!$F$35,'Master tally'!$F$38)</c:f>
                <c:numCache>
                  <c:ptCount val="3"/>
                  <c:pt idx="0">
                    <c:v>5833.390582956347</c:v>
                  </c:pt>
                  <c:pt idx="1">
                    <c:v>5437.1071787548835</c:v>
                  </c:pt>
                  <c:pt idx="2">
                    <c:v>4129.692869510313</c:v>
                  </c:pt>
                </c:numCache>
              </c:numRef>
            </c:minus>
            <c:noEndCap val="0"/>
          </c:errBars>
          <c:cat>
            <c:strRef>
              <c:f>('Master tally'!$B$8,'Master tally'!$B$35,'Master tally'!$B$38)</c:f>
              <c:strCache>
                <c:ptCount val="3"/>
                <c:pt idx="0">
                  <c:v>36676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tally'!$E$8,'Master tally'!$E$35,'Master tally'!$E$38)</c:f>
              <c:numCache>
                <c:ptCount val="3"/>
                <c:pt idx="0">
                  <c:v>68229.29936305732</c:v>
                </c:pt>
                <c:pt idx="1">
                  <c:v>87031.84713375794</c:v>
                </c:pt>
                <c:pt idx="2">
                  <c:v>37816.196542311176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tally'!$F$11,'Master tally'!$F$36,'Master tally'!$F$39)</c:f>
                <c:numCache>
                  <c:ptCount val="3"/>
                  <c:pt idx="0">
                    <c:v>8416.829772378584</c:v>
                  </c:pt>
                  <c:pt idx="1">
                    <c:v>7712.661143785365</c:v>
                  </c:pt>
                  <c:pt idx="2">
                    <c:v>4317.309495506707</c:v>
                  </c:pt>
                </c:numCache>
              </c:numRef>
            </c:plus>
            <c:minus>
              <c:numRef>
                <c:f>('Master tally'!$F$11,'Master tally'!$F$36,'Master tally'!$F$39)</c:f>
                <c:numCache>
                  <c:ptCount val="3"/>
                  <c:pt idx="0">
                    <c:v>8416.829772378584</c:v>
                  </c:pt>
                  <c:pt idx="1">
                    <c:v>7712.661143785365</c:v>
                  </c:pt>
                  <c:pt idx="2">
                    <c:v>4317.309495506707</c:v>
                  </c:pt>
                </c:numCache>
              </c:numRef>
            </c:minus>
            <c:noEndCap val="0"/>
          </c:errBars>
          <c:val>
            <c:numRef>
              <c:f>('Master tally'!$E$11,'Master tally'!$E$36,'Master tally'!$E$39)</c:f>
              <c:numCache>
                <c:ptCount val="3"/>
                <c:pt idx="0">
                  <c:v>64101.910828025466</c:v>
                </c:pt>
                <c:pt idx="1">
                  <c:v>79312.101910828</c:v>
                </c:pt>
                <c:pt idx="2">
                  <c:v>23792.258696717294</c:v>
                </c:pt>
              </c:numCache>
            </c:numRef>
          </c:val>
        </c:ser>
        <c:axId val="44528903"/>
        <c:axId val="57643580"/>
      </c:barChart>
      <c:catAx>
        <c:axId val="4452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43580"/>
        <c:crosses val="autoZero"/>
        <c:auto val="0"/>
        <c:lblOffset val="100"/>
        <c:noMultiLvlLbl val="0"/>
      </c:catAx>
      <c:valAx>
        <c:axId val="57643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28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collembola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tally'!$M$6,'Master tally'!$M$13,'Master tally'!$M$20,'Master tally'!$M$27)</c:f>
                <c:numCache>
                  <c:ptCount val="4"/>
                  <c:pt idx="0">
                    <c:v>2.5426675560246976</c:v>
                  </c:pt>
                  <c:pt idx="1">
                    <c:v>0.8590272925241711</c:v>
                  </c:pt>
                  <c:pt idx="2">
                    <c:v>0.5614647577724073</c:v>
                  </c:pt>
                  <c:pt idx="3">
                    <c:v>2.886491129213416</c:v>
                  </c:pt>
                </c:numCache>
              </c:numRef>
            </c:plus>
            <c:minus>
              <c:numRef>
                <c:f>('Master tally'!$M$6,'Master tally'!$M$13,'Master tally'!$M$20,'Master tally'!$M$27)</c:f>
                <c:numCache>
                  <c:ptCount val="4"/>
                  <c:pt idx="0">
                    <c:v>2.5426675560246976</c:v>
                  </c:pt>
                  <c:pt idx="1">
                    <c:v>0.8590272925241711</c:v>
                  </c:pt>
                  <c:pt idx="2">
                    <c:v>0.5614647577724073</c:v>
                  </c:pt>
                  <c:pt idx="3">
                    <c:v>2.886491129213416</c:v>
                  </c:pt>
                </c:numCache>
              </c:numRef>
            </c:minus>
            <c:noEndCap val="0"/>
          </c:errBars>
          <c:cat>
            <c:strRef>
              <c:f>('Master tally'!$B$6,'Master tally'!$B$13,'Master tally'!$B$20,'Master tally'!$B$27)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tally'!$L$6,'Master tally'!$L$13,'Master tally'!$L$20,'Master tally'!$L$27)</c:f>
              <c:numCache>
                <c:ptCount val="4"/>
                <c:pt idx="0">
                  <c:v>6.528675489371791</c:v>
                </c:pt>
                <c:pt idx="1">
                  <c:v>3.747541123297882</c:v>
                </c:pt>
                <c:pt idx="2">
                  <c:v>3.9474571555167928</c:v>
                </c:pt>
                <c:pt idx="3">
                  <c:v>8.996559791167815</c:v>
                </c:pt>
              </c:numCache>
            </c:numRef>
          </c:val>
        </c:ser>
        <c:ser>
          <c:idx val="1"/>
          <c:order val="1"/>
          <c:tx>
            <c:v>Carbon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tally'!$M$7,'Master tally'!$M$14,'Master tally'!$M$21,'Master tally'!$M$28)</c:f>
                <c:numCache>
                  <c:ptCount val="4"/>
                  <c:pt idx="0">
                    <c:v>0.763730605810134</c:v>
                  </c:pt>
                  <c:pt idx="1">
                    <c:v>1.6087316317512548</c:v>
                  </c:pt>
                  <c:pt idx="2">
                    <c:v>0.6848123582385824</c:v>
                  </c:pt>
                  <c:pt idx="3">
                    <c:v>1.596217169702839</c:v>
                  </c:pt>
                </c:numCache>
              </c:numRef>
            </c:plus>
            <c:minus>
              <c:numRef>
                <c:f>('Master tally'!$M$7,'Master tally'!$M$14,'Master tally'!$M$21,'Master tally'!$M$28)</c:f>
                <c:numCache>
                  <c:ptCount val="4"/>
                  <c:pt idx="0">
                    <c:v>0.763730605810134</c:v>
                  </c:pt>
                  <c:pt idx="1">
                    <c:v>1.6087316317512548</c:v>
                  </c:pt>
                  <c:pt idx="2">
                    <c:v>0.6848123582385824</c:v>
                  </c:pt>
                  <c:pt idx="3">
                    <c:v>1.596217169702839</c:v>
                  </c:pt>
                </c:numCache>
              </c:numRef>
            </c:minus>
            <c:noEndCap val="0"/>
          </c:errBars>
          <c:val>
            <c:numRef>
              <c:f>('Master tally'!$L$7,'Master tally'!$L$14,'Master tally'!$L$21,'Master tally'!$L$28)</c:f>
              <c:numCache>
                <c:ptCount val="4"/>
                <c:pt idx="0">
                  <c:v>3.9448793852273907</c:v>
                </c:pt>
                <c:pt idx="1">
                  <c:v>5.117188216424362</c:v>
                </c:pt>
                <c:pt idx="2">
                  <c:v>5.659142566009556</c:v>
                </c:pt>
                <c:pt idx="3">
                  <c:v>8.28802517906615</c:v>
                </c:pt>
              </c:numCache>
            </c:numRef>
          </c:val>
        </c:ser>
        <c:ser>
          <c:idx val="2"/>
          <c:order val="2"/>
          <c:tx>
            <c:v>Calcium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tally'!$M$9,'Master tally'!$M$16,'Master tally'!$M$23,'Master tally'!$M$30)</c:f>
                <c:numCache>
                  <c:ptCount val="4"/>
                  <c:pt idx="0">
                    <c:v>1.231013442202961</c:v>
                  </c:pt>
                  <c:pt idx="1">
                    <c:v>0.9838914455992956</c:v>
                  </c:pt>
                  <c:pt idx="2">
                    <c:v>1.2430922893123777</c:v>
                  </c:pt>
                  <c:pt idx="3">
                    <c:v>0.9703733891576456</c:v>
                  </c:pt>
                </c:numCache>
              </c:numRef>
            </c:plus>
            <c:minus>
              <c:numRef>
                <c:f>('Master tally'!$M$9,'Master tally'!$M$16,'Master tally'!$M$23,'Master tally'!$M$30)</c:f>
                <c:numCache>
                  <c:ptCount val="4"/>
                  <c:pt idx="0">
                    <c:v>1.231013442202961</c:v>
                  </c:pt>
                  <c:pt idx="1">
                    <c:v>0.9838914455992956</c:v>
                  </c:pt>
                  <c:pt idx="2">
                    <c:v>1.2430922893123777</c:v>
                  </c:pt>
                  <c:pt idx="3">
                    <c:v>0.9703733891576456</c:v>
                  </c:pt>
                </c:numCache>
              </c:numRef>
            </c:minus>
            <c:noEndCap val="0"/>
          </c:errBars>
          <c:val>
            <c:numRef>
              <c:f>('Master tally'!$L$9,'Master tally'!$L$16,'Master tally'!$L$23,'Master tally'!$L$30)</c:f>
              <c:numCache>
                <c:ptCount val="4"/>
                <c:pt idx="0">
                  <c:v>4.113862955429335</c:v>
                </c:pt>
                <c:pt idx="1">
                  <c:v>3.5464937047493614</c:v>
                </c:pt>
                <c:pt idx="2">
                  <c:v>6.310790075202228</c:v>
                </c:pt>
                <c:pt idx="3">
                  <c:v>5.516442459520709</c:v>
                </c:pt>
              </c:numCache>
            </c:numRef>
          </c:val>
        </c:ser>
        <c:ser>
          <c:idx val="3"/>
          <c:order val="3"/>
          <c:tx>
            <c:v>Ca + 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tally'!$M$10,'Master tally'!$M$17,'Master tally'!$M$24,'Master tally'!$M$31)</c:f>
                <c:numCache>
                  <c:ptCount val="4"/>
                  <c:pt idx="0">
                    <c:v>0.7391324584944161</c:v>
                  </c:pt>
                  <c:pt idx="1">
                    <c:v>2.709401147909472</c:v>
                  </c:pt>
                  <c:pt idx="2">
                    <c:v>0.7255444659610478</c:v>
                  </c:pt>
                  <c:pt idx="3">
                    <c:v>2.0096096398895598</c:v>
                  </c:pt>
                </c:numCache>
              </c:numRef>
            </c:plus>
            <c:minus>
              <c:numRef>
                <c:f>('Master tally'!$M$10,'Master tally'!$M$17,'Master tally'!$M$24,'Master tally'!$M$31)</c:f>
                <c:numCache>
                  <c:ptCount val="4"/>
                  <c:pt idx="0">
                    <c:v>0.7391324584944161</c:v>
                  </c:pt>
                  <c:pt idx="1">
                    <c:v>2.709401147909472</c:v>
                  </c:pt>
                  <c:pt idx="2">
                    <c:v>0.7255444659610478</c:v>
                  </c:pt>
                  <c:pt idx="3">
                    <c:v>2.0096096398895598</c:v>
                  </c:pt>
                </c:numCache>
              </c:numRef>
            </c:minus>
            <c:noEndCap val="0"/>
          </c:errBars>
          <c:val>
            <c:numRef>
              <c:f>('Master tally'!$L$10,'Master tally'!$L$17,'Master tally'!$L$24,'Master tally'!$L$31)</c:f>
              <c:numCache>
                <c:ptCount val="4"/>
                <c:pt idx="0">
                  <c:v>4.612421734632552</c:v>
                </c:pt>
                <c:pt idx="1">
                  <c:v>6.231358612818053</c:v>
                </c:pt>
                <c:pt idx="2">
                  <c:v>7.855828686902711</c:v>
                </c:pt>
                <c:pt idx="3">
                  <c:v>6.766411464062419</c:v>
                </c:pt>
              </c:numCache>
            </c:numRef>
          </c:val>
        </c:ser>
        <c:axId val="32306577"/>
        <c:axId val="44509822"/>
      </c:barChart>
      <c:catAx>
        <c:axId val="3230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09822"/>
        <c:crosses val="autoZero"/>
        <c:auto val="0"/>
        <c:lblOffset val="100"/>
        <c:noMultiLvlLbl val="0"/>
      </c:catAx>
      <c:valAx>
        <c:axId val="44509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06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oribatids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tally'!$O$8,'Master tally'!$O$35,'Master tally'!$O$38)</c:f>
                <c:numCache>
                  <c:ptCount val="3"/>
                  <c:pt idx="0">
                    <c:v>1.483735142418896</c:v>
                  </c:pt>
                  <c:pt idx="1">
                    <c:v>1.1859165901735331</c:v>
                  </c:pt>
                  <c:pt idx="2">
                    <c:v>1.064803295975524</c:v>
                  </c:pt>
                </c:numCache>
              </c:numRef>
            </c:plus>
            <c:minus>
              <c:numRef>
                <c:f>('Master tally'!$O$8,'Master tally'!$O$35,'Master tally'!$O$38)</c:f>
                <c:numCache>
                  <c:ptCount val="3"/>
                  <c:pt idx="0">
                    <c:v>1.483735142418896</c:v>
                  </c:pt>
                  <c:pt idx="1">
                    <c:v>1.1859165901735331</c:v>
                  </c:pt>
                  <c:pt idx="2">
                    <c:v>1.064803295975524</c:v>
                  </c:pt>
                </c:numCache>
              </c:numRef>
            </c:minus>
            <c:noEndCap val="0"/>
          </c:errBars>
          <c:cat>
            <c:strRef>
              <c:f>('Master tally'!$B$8,'Master tally'!$B$35,'Master tally'!$B$38)</c:f>
              <c:strCache>
                <c:ptCount val="3"/>
                <c:pt idx="0">
                  <c:v>36676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tally'!$N$8,'Master tally'!$N$35,'Master tally'!$N$38)</c:f>
              <c:numCache>
                <c:ptCount val="3"/>
                <c:pt idx="0">
                  <c:v>11.900991886490795</c:v>
                </c:pt>
                <c:pt idx="1">
                  <c:v>11.936805123473206</c:v>
                </c:pt>
                <c:pt idx="2">
                  <c:v>5.775392277919998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tally'!$O$11,'Master tally'!$O$36,'Master tally'!$O$39)</c:f>
                <c:numCache>
                  <c:ptCount val="3"/>
                  <c:pt idx="0">
                    <c:v>1.6621054764842507</c:v>
                  </c:pt>
                  <c:pt idx="1">
                    <c:v>1.2201393840289716</c:v>
                  </c:pt>
                  <c:pt idx="2">
                    <c:v>1.225749335834843</c:v>
                  </c:pt>
                </c:numCache>
              </c:numRef>
            </c:plus>
            <c:minus>
              <c:numRef>
                <c:f>('Master tally'!$O$11,'Master tally'!$O$36,'Master tally'!$O$39)</c:f>
                <c:numCache>
                  <c:ptCount val="3"/>
                  <c:pt idx="0">
                    <c:v>1.6621054764842507</c:v>
                  </c:pt>
                  <c:pt idx="1">
                    <c:v>1.2201393840289716</c:v>
                  </c:pt>
                  <c:pt idx="2">
                    <c:v>1.225749335834843</c:v>
                  </c:pt>
                </c:numCache>
              </c:numRef>
            </c:minus>
            <c:noEndCap val="0"/>
          </c:errBars>
          <c:val>
            <c:numRef>
              <c:f>('Master tally'!$N$11,'Master tally'!$N$36,'Master tally'!$N$39)</c:f>
              <c:numCache>
                <c:ptCount val="3"/>
                <c:pt idx="0">
                  <c:v>11.2403873623829</c:v>
                </c:pt>
                <c:pt idx="1">
                  <c:v>12.665367702376269</c:v>
                </c:pt>
                <c:pt idx="2">
                  <c:v>4.664795903176494</c:v>
                </c:pt>
              </c:numCache>
            </c:numRef>
          </c:val>
        </c:ser>
        <c:axId val="43824269"/>
        <c:axId val="25935050"/>
      </c:barChart>
      <c:catAx>
        <c:axId val="4382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35050"/>
        <c:crosses val="autoZero"/>
        <c:auto val="0"/>
        <c:lblOffset val="100"/>
        <c:noMultiLvlLbl val="0"/>
      </c:catAx>
      <c:valAx>
        <c:axId val="2593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24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oribatids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tally'!$X$8,'Master tally'!$X$35,'Master tally'!$X$38)</c:f>
                <c:numCache>
                  <c:ptCount val="3"/>
                  <c:pt idx="0">
                    <c:v>1.9952072442672506</c:v>
                  </c:pt>
                  <c:pt idx="1">
                    <c:v>1.988239699208245</c:v>
                  </c:pt>
                  <c:pt idx="2">
                    <c:v>2.7367347004250395</c:v>
                  </c:pt>
                </c:numCache>
              </c:numRef>
            </c:plus>
            <c:minus>
              <c:numRef>
                <c:f>('Master tally'!$X$8,'Master tally'!$X$35,'Master tally'!$X$38)</c:f>
                <c:numCache>
                  <c:ptCount val="3"/>
                  <c:pt idx="0">
                    <c:v>1.9952072442672506</c:v>
                  </c:pt>
                  <c:pt idx="1">
                    <c:v>1.988239699208245</c:v>
                  </c:pt>
                  <c:pt idx="2">
                    <c:v>2.7367347004250395</c:v>
                  </c:pt>
                </c:numCache>
              </c:numRef>
            </c:minus>
            <c:noEndCap val="0"/>
          </c:errBars>
          <c:cat>
            <c:strRef>
              <c:f>('Master tally'!$B$8,'Master tally'!$B$35,'Master tally'!$B$38)</c:f>
              <c:strCache>
                <c:ptCount val="3"/>
                <c:pt idx="0">
                  <c:v>36676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tally'!$W$8,'Master tally'!$W$35,'Master tally'!$W$38)</c:f>
              <c:numCache>
                <c:ptCount val="3"/>
                <c:pt idx="0">
                  <c:v>20.760613962699473</c:v>
                </c:pt>
                <c:pt idx="1">
                  <c:v>25.319426981961204</c:v>
                </c:pt>
                <c:pt idx="2">
                  <c:v>15.497652269278603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tally'!$X$11,'Master tally'!$X$36,'Master tally'!$X$39)</c:f>
                <c:numCache>
                  <c:ptCount val="3"/>
                  <c:pt idx="0">
                    <c:v>2.25930706228417</c:v>
                  </c:pt>
                  <c:pt idx="1">
                    <c:v>2.662550264041751</c:v>
                  </c:pt>
                  <c:pt idx="2">
                    <c:v>1.8557929899258607</c:v>
                  </c:pt>
                </c:numCache>
              </c:numRef>
            </c:plus>
            <c:minus>
              <c:numRef>
                <c:f>('Master tally'!$X$11,'Master tally'!$X$36,'Master tally'!$X$39)</c:f>
                <c:numCache>
                  <c:ptCount val="3"/>
                  <c:pt idx="0">
                    <c:v>2.25930706228417</c:v>
                  </c:pt>
                  <c:pt idx="1">
                    <c:v>2.662550264041751</c:v>
                  </c:pt>
                  <c:pt idx="2">
                    <c:v>1.8557929899258607</c:v>
                  </c:pt>
                </c:numCache>
              </c:numRef>
            </c:minus>
            <c:noEndCap val="0"/>
          </c:errBars>
          <c:val>
            <c:numRef>
              <c:f>('Master tally'!$W$11,'Master tally'!$W$36,'Master tally'!$W$39)</c:f>
              <c:numCache>
                <c:ptCount val="3"/>
                <c:pt idx="0">
                  <c:v>18.017084630962763</c:v>
                </c:pt>
                <c:pt idx="1">
                  <c:v>23.800042975404626</c:v>
                </c:pt>
                <c:pt idx="2">
                  <c:v>8.10107102661839</c:v>
                </c:pt>
              </c:numCache>
            </c:numRef>
          </c:val>
        </c:ser>
        <c:axId val="26226563"/>
        <c:axId val="39344648"/>
      </c:barChart>
      <c:catAx>
        <c:axId val="26226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4648"/>
        <c:crosses val="autoZero"/>
        <c:auto val="0"/>
        <c:lblOffset val="100"/>
        <c:noMultiLvlLbl val="0"/>
      </c:catAx>
      <c:valAx>
        <c:axId val="39344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265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oribatids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tally'!$F$22,'Master tally'!$F$35,'Master tally'!$F$38)</c:f>
                <c:numCache>
                  <c:ptCount val="3"/>
                  <c:pt idx="0">
                    <c:v>5437.1071787548835</c:v>
                  </c:pt>
                  <c:pt idx="1">
                    <c:v>5437.1071787548835</c:v>
                  </c:pt>
                  <c:pt idx="2">
                    <c:v>4129.692869510313</c:v>
                  </c:pt>
                </c:numCache>
              </c:numRef>
            </c:plus>
            <c:minus>
              <c:numRef>
                <c:f>('Master tally'!$F$22,'Master tally'!$F$35,'Master tally'!$F$38)</c:f>
                <c:numCache>
                  <c:ptCount val="3"/>
                  <c:pt idx="0">
                    <c:v>5437.1071787548835</c:v>
                  </c:pt>
                  <c:pt idx="1">
                    <c:v>5437.1071787548835</c:v>
                  </c:pt>
                  <c:pt idx="2">
                    <c:v>4129.692869510313</c:v>
                  </c:pt>
                </c:numCache>
              </c:numRef>
            </c:minus>
            <c:noEndCap val="0"/>
          </c:errBars>
          <c:cat>
            <c:strRef>
              <c:f>('Master tally'!$B$22,'Master tally'!$B$35,'Master tally'!$B$38)</c:f>
              <c:strCache>
                <c:ptCount val="3"/>
                <c:pt idx="0">
                  <c:v>36731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tally'!$E$22,'Master tally'!$E$35,'Master tally'!$E$38)</c:f>
              <c:numCache>
                <c:ptCount val="3"/>
                <c:pt idx="0">
                  <c:v>87031.84713375794</c:v>
                </c:pt>
                <c:pt idx="1">
                  <c:v>87031.84713375794</c:v>
                </c:pt>
                <c:pt idx="2">
                  <c:v>37816.196542311176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tally'!$F$25,'Master tally'!$F$36,'Master tally'!$F$39)</c:f>
                <c:numCache>
                  <c:ptCount val="3"/>
                  <c:pt idx="0">
                    <c:v>7712.661143785365</c:v>
                  </c:pt>
                  <c:pt idx="1">
                    <c:v>7712.661143785365</c:v>
                  </c:pt>
                  <c:pt idx="2">
                    <c:v>4317.309495506707</c:v>
                  </c:pt>
                </c:numCache>
              </c:numRef>
            </c:plus>
            <c:minus>
              <c:numRef>
                <c:f>('Master tally'!$F$25,'Master tally'!$F$36,'Master tally'!$F$39)</c:f>
                <c:numCache>
                  <c:ptCount val="3"/>
                  <c:pt idx="0">
                    <c:v>7712.661143785365</c:v>
                  </c:pt>
                  <c:pt idx="1">
                    <c:v>7712.661143785365</c:v>
                  </c:pt>
                  <c:pt idx="2">
                    <c:v>4317.309495506707</c:v>
                  </c:pt>
                </c:numCache>
              </c:numRef>
            </c:minus>
            <c:noEndCap val="0"/>
          </c:errBars>
          <c:val>
            <c:numRef>
              <c:f>('Master tally'!$E$25,'Master tally'!$E$36,'Master tally'!$E$39)</c:f>
              <c:numCache>
                <c:ptCount val="3"/>
                <c:pt idx="0">
                  <c:v>79312.101910828</c:v>
                </c:pt>
                <c:pt idx="1">
                  <c:v>79312.101910828</c:v>
                </c:pt>
                <c:pt idx="2">
                  <c:v>23792.258696717294</c:v>
                </c:pt>
              </c:numCache>
            </c:numRef>
          </c:val>
        </c:ser>
        <c:axId val="25678697"/>
        <c:axId val="14690678"/>
      </c:barChart>
      <c:catAx>
        <c:axId val="2567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90678"/>
        <c:crosses val="autoZero"/>
        <c:auto val="0"/>
        <c:lblOffset val="100"/>
        <c:noMultiLvlLbl val="0"/>
      </c:catAx>
      <c:valAx>
        <c:axId val="1469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78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oribatids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tally'!$O$22,'Master tally'!$O$35,'Master tally'!$O$38)</c:f>
                <c:numCache>
                  <c:ptCount val="3"/>
                  <c:pt idx="0">
                    <c:v>1.1859165901735331</c:v>
                  </c:pt>
                  <c:pt idx="1">
                    <c:v>1.1859165901735331</c:v>
                  </c:pt>
                  <c:pt idx="2">
                    <c:v>1.064803295975524</c:v>
                  </c:pt>
                </c:numCache>
              </c:numRef>
            </c:plus>
            <c:minus>
              <c:numRef>
                <c:f>('Master tally'!$O$22,'Master tally'!$O$35,'Master tally'!$O$38)</c:f>
                <c:numCache>
                  <c:ptCount val="3"/>
                  <c:pt idx="0">
                    <c:v>1.1859165901735331</c:v>
                  </c:pt>
                  <c:pt idx="1">
                    <c:v>1.1859165901735331</c:v>
                  </c:pt>
                  <c:pt idx="2">
                    <c:v>1.064803295975524</c:v>
                  </c:pt>
                </c:numCache>
              </c:numRef>
            </c:minus>
            <c:noEndCap val="0"/>
          </c:errBars>
          <c:cat>
            <c:strRef>
              <c:f>('Master tally'!$B$22,'Master tally'!$B$35,'Master tally'!$B$38)</c:f>
              <c:strCache>
                <c:ptCount val="3"/>
                <c:pt idx="0">
                  <c:v>36731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tally'!$N$22,'Master tally'!$N$35,'Master tally'!$N$38)</c:f>
              <c:numCache>
                <c:ptCount val="3"/>
                <c:pt idx="0">
                  <c:v>11.936805123473206</c:v>
                </c:pt>
                <c:pt idx="1">
                  <c:v>11.936805123473206</c:v>
                </c:pt>
                <c:pt idx="2">
                  <c:v>5.775392277919998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tally'!$O$25,'Master tally'!$O$36,'Master tally'!$O$39)</c:f>
                <c:numCache>
                  <c:ptCount val="3"/>
                  <c:pt idx="0">
                    <c:v>1.2201393840289716</c:v>
                  </c:pt>
                  <c:pt idx="1">
                    <c:v>1.2201393840289716</c:v>
                  </c:pt>
                  <c:pt idx="2">
                    <c:v>1.225749335834843</c:v>
                  </c:pt>
                </c:numCache>
              </c:numRef>
            </c:plus>
            <c:minus>
              <c:numRef>
                <c:f>('Master tally'!$O$25,'Master tally'!$O$36,'Master tally'!$O$39)</c:f>
                <c:numCache>
                  <c:ptCount val="3"/>
                  <c:pt idx="0">
                    <c:v>1.2201393840289716</c:v>
                  </c:pt>
                  <c:pt idx="1">
                    <c:v>1.2201393840289716</c:v>
                  </c:pt>
                  <c:pt idx="2">
                    <c:v>1.225749335834843</c:v>
                  </c:pt>
                </c:numCache>
              </c:numRef>
            </c:minus>
            <c:noEndCap val="0"/>
          </c:errBars>
          <c:val>
            <c:numRef>
              <c:f>('Master tally'!$N$25,'Master tally'!$N$36,'Master tally'!$N$39)</c:f>
              <c:numCache>
                <c:ptCount val="3"/>
                <c:pt idx="0">
                  <c:v>12.665367702376269</c:v>
                </c:pt>
                <c:pt idx="1">
                  <c:v>12.665367702376269</c:v>
                </c:pt>
                <c:pt idx="2">
                  <c:v>4.664795903176494</c:v>
                </c:pt>
              </c:numCache>
            </c:numRef>
          </c:val>
        </c:ser>
        <c:axId val="57100735"/>
        <c:axId val="19396244"/>
      </c:barChart>
      <c:catAx>
        <c:axId val="57100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96244"/>
        <c:crosses val="autoZero"/>
        <c:auto val="0"/>
        <c:lblOffset val="100"/>
        <c:noMultiLvlLbl val="0"/>
      </c:catAx>
      <c:valAx>
        <c:axId val="19396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00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oribatids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tally'!$X$22,'Master tally'!$X$35,'Master tally'!$X$38)</c:f>
                <c:numCache>
                  <c:ptCount val="3"/>
                  <c:pt idx="0">
                    <c:v>1.988239699208245</c:v>
                  </c:pt>
                  <c:pt idx="1">
                    <c:v>1.988239699208245</c:v>
                  </c:pt>
                  <c:pt idx="2">
                    <c:v>2.7367347004250395</c:v>
                  </c:pt>
                </c:numCache>
              </c:numRef>
            </c:plus>
            <c:minus>
              <c:numRef>
                <c:f>('Master tally'!$X$22,'Master tally'!$X$35,'Master tally'!$X$38)</c:f>
                <c:numCache>
                  <c:ptCount val="3"/>
                  <c:pt idx="0">
                    <c:v>1.988239699208245</c:v>
                  </c:pt>
                  <c:pt idx="1">
                    <c:v>1.988239699208245</c:v>
                  </c:pt>
                  <c:pt idx="2">
                    <c:v>2.7367347004250395</c:v>
                  </c:pt>
                </c:numCache>
              </c:numRef>
            </c:minus>
            <c:noEndCap val="0"/>
          </c:errBars>
          <c:cat>
            <c:strRef>
              <c:f>('Master tally'!$B$22,'Master tally'!$B$35,'Master tally'!$B$38)</c:f>
              <c:strCache>
                <c:ptCount val="3"/>
                <c:pt idx="0">
                  <c:v>36731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tally'!$W$22,'Master tally'!$W$35,'Master tally'!$W$38)</c:f>
              <c:numCache>
                <c:ptCount val="3"/>
                <c:pt idx="0">
                  <c:v>25.319426981961204</c:v>
                </c:pt>
                <c:pt idx="1">
                  <c:v>25.319426981961204</c:v>
                </c:pt>
                <c:pt idx="2">
                  <c:v>15.497652269278603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tally'!$X$25,'Master tally'!$X$36,'Master tally'!$X$39)</c:f>
                <c:numCache>
                  <c:ptCount val="3"/>
                  <c:pt idx="0">
                    <c:v>2.662550264041751</c:v>
                  </c:pt>
                  <c:pt idx="1">
                    <c:v>2.662550264041751</c:v>
                  </c:pt>
                  <c:pt idx="2">
                    <c:v>1.8557929899258607</c:v>
                  </c:pt>
                </c:numCache>
              </c:numRef>
            </c:plus>
            <c:minus>
              <c:numRef>
                <c:f>('Master tally'!$X$25,'Master tally'!$X$36,'Master tally'!$X$39)</c:f>
                <c:numCache>
                  <c:ptCount val="3"/>
                  <c:pt idx="0">
                    <c:v>2.662550264041751</c:v>
                  </c:pt>
                  <c:pt idx="1">
                    <c:v>2.662550264041751</c:v>
                  </c:pt>
                  <c:pt idx="2">
                    <c:v>1.8557929899258607</c:v>
                  </c:pt>
                </c:numCache>
              </c:numRef>
            </c:minus>
            <c:noEndCap val="0"/>
          </c:errBars>
          <c:val>
            <c:numRef>
              <c:f>('Master tally'!$W$25,'Master tally'!$W$36,'Master tally'!$W$39)</c:f>
              <c:numCache>
                <c:ptCount val="3"/>
                <c:pt idx="0">
                  <c:v>23.800042975404626</c:v>
                </c:pt>
                <c:pt idx="1">
                  <c:v>23.800042975404626</c:v>
                </c:pt>
                <c:pt idx="2">
                  <c:v>8.10107102661839</c:v>
                </c:pt>
              </c:numCache>
            </c:numRef>
          </c:val>
        </c:ser>
        <c:axId val="415749"/>
        <c:axId val="18708706"/>
      </c:barChart>
      <c:catAx>
        <c:axId val="415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08706"/>
        <c:crosses val="autoZero"/>
        <c:auto val="0"/>
        <c:lblOffset val="100"/>
        <c:noMultiLvlLbl val="0"/>
      </c:catAx>
      <c:valAx>
        <c:axId val="18708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7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mesostigmatids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tally'!$H$6,'Master tally'!$H$13,'Master tally'!$H$20,'Master tally'!$H$27)</c:f>
                <c:numCache>
                  <c:ptCount val="4"/>
                  <c:pt idx="0">
                    <c:v>2043.5881094107895</c:v>
                  </c:pt>
                  <c:pt idx="1">
                    <c:v>1559.3984807846018</c:v>
                  </c:pt>
                  <c:pt idx="2">
                    <c:v>2796.3645358744498</c:v>
                  </c:pt>
                  <c:pt idx="3">
                    <c:v>2138.393508813842</c:v>
                  </c:pt>
                </c:numCache>
              </c:numRef>
            </c:plus>
            <c:minus>
              <c:numRef>
                <c:f>('Master tally'!$H$6,'Master tally'!$H$13,'Master tally'!$H$20,'Master tally'!$H$27)</c:f>
                <c:numCache>
                  <c:ptCount val="4"/>
                  <c:pt idx="0">
                    <c:v>2043.5881094107895</c:v>
                  </c:pt>
                  <c:pt idx="1">
                    <c:v>1559.3984807846018</c:v>
                  </c:pt>
                  <c:pt idx="2">
                    <c:v>2796.3645358744498</c:v>
                  </c:pt>
                  <c:pt idx="3">
                    <c:v>2138.393508813842</c:v>
                  </c:pt>
                </c:numCache>
              </c:numRef>
            </c:minus>
            <c:noEndCap val="0"/>
          </c:errBars>
          <c:cat>
            <c:strRef>
              <c:f>('Master tally'!$B$6,'Master tally'!$B$13,'Master tally'!$B$20,'Master tally'!$B$27)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tally'!$G$6,'Master tally'!$G$13,'Master tally'!$G$20,'Master tally'!$G$27)</c:f>
              <c:numCache>
                <c:ptCount val="4"/>
                <c:pt idx="0">
                  <c:v>13350.318471337578</c:v>
                </c:pt>
                <c:pt idx="1">
                  <c:v>8713.375796178343</c:v>
                </c:pt>
                <c:pt idx="2">
                  <c:v>14522.292993630568</c:v>
                </c:pt>
                <c:pt idx="3">
                  <c:v>14675.159235668785</c:v>
                </c:pt>
              </c:numCache>
            </c:numRef>
          </c:val>
        </c:ser>
        <c:ser>
          <c:idx val="1"/>
          <c:order val="1"/>
          <c:tx>
            <c:v>C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tally'!$H$7,'Master tally'!$H$14,'Master tally'!$H$21,'Master tally'!$H$28)</c:f>
                <c:numCache>
                  <c:ptCount val="4"/>
                  <c:pt idx="0">
                    <c:v>2139.385845310406</c:v>
                  </c:pt>
                  <c:pt idx="1">
                    <c:v>1082.7942216906474</c:v>
                  </c:pt>
                  <c:pt idx="2">
                    <c:v>2824.286786107421</c:v>
                  </c:pt>
                  <c:pt idx="3">
                    <c:v>2669.33133742652</c:v>
                  </c:pt>
                </c:numCache>
              </c:numRef>
            </c:plus>
            <c:minus>
              <c:numRef>
                <c:f>('Master tally'!$H$7,'Master tally'!$H$14,'Master tally'!$H$21,'Master tally'!$H$28)</c:f>
                <c:numCache>
                  <c:ptCount val="4"/>
                  <c:pt idx="0">
                    <c:v>2139.385845310406</c:v>
                  </c:pt>
                  <c:pt idx="1">
                    <c:v>1082.7942216906474</c:v>
                  </c:pt>
                  <c:pt idx="2">
                    <c:v>2824.286786107421</c:v>
                  </c:pt>
                  <c:pt idx="3">
                    <c:v>2669.33133742652</c:v>
                  </c:pt>
                </c:numCache>
              </c:numRef>
            </c:minus>
            <c:noEndCap val="0"/>
          </c:errBars>
          <c:val>
            <c:numRef>
              <c:f>('Master tally'!$G$7,'Master tally'!$G$14,'Master tally'!$G$21,'Master tally'!$G$28)</c:f>
              <c:numCache>
                <c:ptCount val="4"/>
                <c:pt idx="0">
                  <c:v>8407.64331210191</c:v>
                </c:pt>
                <c:pt idx="1">
                  <c:v>7847.133757961783</c:v>
                </c:pt>
                <c:pt idx="2">
                  <c:v>18802.547770700632</c:v>
                </c:pt>
                <c:pt idx="3">
                  <c:v>18887.473460721867</c:v>
                </c:pt>
              </c:numCache>
            </c:numRef>
          </c:val>
        </c:ser>
        <c:ser>
          <c:idx val="2"/>
          <c:order val="2"/>
          <c:tx>
            <c:v>Ca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tally'!$H$9,'Master tally'!$H$16,'Master tally'!$H$23,'Master tally'!$H$30)</c:f>
                <c:numCache>
                  <c:ptCount val="4"/>
                  <c:pt idx="0">
                    <c:v>1638.4276504263858</c:v>
                  </c:pt>
                  <c:pt idx="1">
                    <c:v>2590.219623365876</c:v>
                  </c:pt>
                  <c:pt idx="2">
                    <c:v>2209.1129325369484</c:v>
                  </c:pt>
                  <c:pt idx="3">
                    <c:v>2257.5359811864478</c:v>
                  </c:pt>
                </c:numCache>
              </c:numRef>
            </c:plus>
            <c:minus>
              <c:numRef>
                <c:f>('Master tally'!$H$9,'Master tally'!$H$16,'Master tally'!$H$23,'Master tally'!$H$30)</c:f>
                <c:numCache>
                  <c:ptCount val="4"/>
                  <c:pt idx="0">
                    <c:v>1638.4276504263858</c:v>
                  </c:pt>
                  <c:pt idx="1">
                    <c:v>2590.219623365876</c:v>
                  </c:pt>
                  <c:pt idx="2">
                    <c:v>2209.1129325369484</c:v>
                  </c:pt>
                  <c:pt idx="3">
                    <c:v>2257.5359811864478</c:v>
                  </c:pt>
                </c:numCache>
              </c:numRef>
            </c:minus>
            <c:noEndCap val="0"/>
          </c:errBars>
          <c:val>
            <c:numRef>
              <c:f>('Master tally'!$G$9,'Master tally'!$G$16,'Master tally'!$G$23,'Master tally'!$G$30)</c:f>
              <c:numCache>
                <c:ptCount val="4"/>
                <c:pt idx="0">
                  <c:v>8407.643312101909</c:v>
                </c:pt>
                <c:pt idx="1">
                  <c:v>8764.331210191081</c:v>
                </c:pt>
                <c:pt idx="2">
                  <c:v>17732.48407643312</c:v>
                </c:pt>
                <c:pt idx="3">
                  <c:v>13248.4076433121</c:v>
                </c:pt>
              </c:numCache>
            </c:numRef>
          </c:val>
        </c:ser>
        <c:ser>
          <c:idx val="3"/>
          <c:order val="3"/>
          <c:tx>
            <c:v>C and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tally'!$H$10,'Master tally'!$H$17,'Master tally'!$H$24,'Master tally'!$H$31)</c:f>
                <c:numCache>
                  <c:ptCount val="4"/>
                  <c:pt idx="0">
                    <c:v>1768.4130900817468</c:v>
                  </c:pt>
                  <c:pt idx="1">
                    <c:v>1164.5662652346132</c:v>
                  </c:pt>
                  <c:pt idx="2">
                    <c:v>2229.1335495912235</c:v>
                  </c:pt>
                  <c:pt idx="3">
                    <c:v>1719.3505053335298</c:v>
                  </c:pt>
                </c:numCache>
              </c:numRef>
            </c:plus>
            <c:minus>
              <c:numRef>
                <c:f>('Master tally'!$H$10,'Master tally'!$H$17,'Master tally'!$H$24,'Master tally'!$H$31)</c:f>
                <c:numCache>
                  <c:ptCount val="4"/>
                  <c:pt idx="0">
                    <c:v>1768.4130900817468</c:v>
                  </c:pt>
                  <c:pt idx="1">
                    <c:v>1164.5662652346132</c:v>
                  </c:pt>
                  <c:pt idx="2">
                    <c:v>2229.1335495912235</c:v>
                  </c:pt>
                  <c:pt idx="3">
                    <c:v>1719.3505053335298</c:v>
                  </c:pt>
                </c:numCache>
              </c:numRef>
            </c:minus>
            <c:noEndCap val="0"/>
          </c:errBars>
          <c:val>
            <c:numRef>
              <c:f>('Master tally'!$G$10,'Master tally'!$G$17,'Master tally'!$G$24,'Master tally'!$G$31)</c:f>
              <c:numCache>
                <c:ptCount val="4"/>
                <c:pt idx="0">
                  <c:v>9681.528662420384</c:v>
                </c:pt>
                <c:pt idx="1">
                  <c:v>7490.44585987261</c:v>
                </c:pt>
                <c:pt idx="2">
                  <c:v>12535.031847133756</c:v>
                </c:pt>
                <c:pt idx="3">
                  <c:v>12602.972399150742</c:v>
                </c:pt>
              </c:numCache>
            </c:numRef>
          </c:val>
        </c:ser>
        <c:axId val="36585403"/>
        <c:axId val="35730400"/>
      </c:barChart>
      <c:catAx>
        <c:axId val="36585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30400"/>
        <c:crosses val="autoZero"/>
        <c:auto val="0"/>
        <c:lblOffset val="100"/>
        <c:noMultiLvlLbl val="0"/>
      </c:catAx>
      <c:valAx>
        <c:axId val="35730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85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mesostigmatids / gs</a:t>
            </a:r>
          </a:p>
        </c:rich>
      </c:tx>
      <c:layout>
        <c:manualLayout>
          <c:xMode val="factor"/>
          <c:yMode val="factor"/>
          <c:x val="0.005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4875"/>
          <c:w val="0.77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tally'!$Q$6,'Master tally'!$Q$13,'Master tally'!$Q$20,'Master tally'!$Q$27)</c:f>
                <c:numCache>
                  <c:ptCount val="4"/>
                  <c:pt idx="0">
                    <c:v>0.3556263507287494</c:v>
                  </c:pt>
                  <c:pt idx="1">
                    <c:v>0.2885664950047008</c:v>
                  </c:pt>
                  <c:pt idx="2">
                    <c:v>0.2895556866176742</c:v>
                  </c:pt>
                  <c:pt idx="3">
                    <c:v>0.6723432417769969</c:v>
                  </c:pt>
                </c:numCache>
              </c:numRef>
            </c:plus>
            <c:minus>
              <c:numRef>
                <c:f>('Master tally'!$Q$6,'Master tally'!$Q$13,'Master tally'!$Q$20,'Master tally'!$Q$27)</c:f>
                <c:numCache>
                  <c:ptCount val="4"/>
                  <c:pt idx="0">
                    <c:v>0.3556263507287494</c:v>
                  </c:pt>
                  <c:pt idx="1">
                    <c:v>0.2885664950047008</c:v>
                  </c:pt>
                  <c:pt idx="2">
                    <c:v>0.2895556866176742</c:v>
                  </c:pt>
                  <c:pt idx="3">
                    <c:v>0.6723432417769969</c:v>
                  </c:pt>
                </c:numCache>
              </c:numRef>
            </c:minus>
            <c:noEndCap val="0"/>
          </c:errBars>
          <c:cat>
            <c:strRef>
              <c:f>('Master tally'!$B$6,'Master tally'!$B$13,'Master tally'!$B$20,'Master tally'!$B$27)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tally'!$P$6,'Master tally'!$P$13,'Master tally'!$P$20,'Master tally'!$P$27)</c:f>
              <c:numCache>
                <c:ptCount val="4"/>
                <c:pt idx="0">
                  <c:v>2.224205534778962</c:v>
                </c:pt>
                <c:pt idx="1">
                  <c:v>1.3066880475088136</c:v>
                </c:pt>
                <c:pt idx="2">
                  <c:v>1.9105007384897088</c:v>
                </c:pt>
                <c:pt idx="3">
                  <c:v>3.5614997790127942</c:v>
                </c:pt>
              </c:numCache>
            </c:numRef>
          </c:val>
        </c:ser>
        <c:ser>
          <c:idx val="1"/>
          <c:order val="1"/>
          <c:tx>
            <c:v>C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tally'!$Q$7,'Master tally'!$Q$14,'Master tally'!$Q$21,'Master tally'!$Q$28)</c:f>
                <c:numCache>
                  <c:ptCount val="4"/>
                  <c:pt idx="0">
                    <c:v>0.4155735229780806</c:v>
                  </c:pt>
                  <c:pt idx="1">
                    <c:v>0.1816537555903268</c:v>
                  </c:pt>
                  <c:pt idx="2">
                    <c:v>0.4418120070822361</c:v>
                  </c:pt>
                  <c:pt idx="3">
                    <c:v>0.9862903102999281</c:v>
                  </c:pt>
                </c:numCache>
              </c:numRef>
            </c:plus>
            <c:minus>
              <c:numRef>
                <c:f>('Master tally'!$Q$7,'Master tally'!$Q$14,'Master tally'!$Q$21,'Master tally'!$Q$28)</c:f>
                <c:numCache>
                  <c:ptCount val="4"/>
                  <c:pt idx="0">
                    <c:v>0.4155735229780806</c:v>
                  </c:pt>
                  <c:pt idx="1">
                    <c:v>0.1816537555903268</c:v>
                  </c:pt>
                  <c:pt idx="2">
                    <c:v>0.4418120070822361</c:v>
                  </c:pt>
                  <c:pt idx="3">
                    <c:v>0.9862903102999281</c:v>
                  </c:pt>
                </c:numCache>
              </c:numRef>
            </c:minus>
            <c:noEndCap val="0"/>
          </c:errBars>
          <c:val>
            <c:numRef>
              <c:f>('Master tally'!$P$7,'Master tally'!$P$14,'Master tally'!$P$21,'Master tally'!$P$28)</c:f>
              <c:numCache>
                <c:ptCount val="4"/>
                <c:pt idx="0">
                  <c:v>1.4839306062382474</c:v>
                </c:pt>
                <c:pt idx="1">
                  <c:v>1.1068494631300532</c:v>
                </c:pt>
                <c:pt idx="2">
                  <c:v>2.465937040958338</c:v>
                </c:pt>
                <c:pt idx="3">
                  <c:v>4.746621581594472</c:v>
                </c:pt>
              </c:numCache>
            </c:numRef>
          </c:val>
        </c:ser>
        <c:ser>
          <c:idx val="2"/>
          <c:order val="2"/>
          <c:tx>
            <c:v>Ca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tally'!$Q$9,'Master tally'!$Q$16,'Master tally'!$Q$23,'Master tally'!$Q$30)</c:f>
                <c:numCache>
                  <c:ptCount val="4"/>
                  <c:pt idx="0">
                    <c:v>0.3791040034109852</c:v>
                  </c:pt>
                  <c:pt idx="1">
                    <c:v>0.4062872731564457</c:v>
                  </c:pt>
                  <c:pt idx="2">
                    <c:v>0.36367733875816877</c:v>
                  </c:pt>
                  <c:pt idx="3">
                    <c:v>0.45689915738536135</c:v>
                  </c:pt>
                </c:numCache>
              </c:numRef>
            </c:plus>
            <c:minus>
              <c:numRef>
                <c:f>('Master tally'!$Q$9,'Master tally'!$Q$16,'Master tally'!$Q$23,'Master tally'!$Q$30)</c:f>
                <c:numCache>
                  <c:ptCount val="4"/>
                  <c:pt idx="0">
                    <c:v>0.3791040034109852</c:v>
                  </c:pt>
                  <c:pt idx="1">
                    <c:v>0.4062872731564457</c:v>
                  </c:pt>
                  <c:pt idx="2">
                    <c:v>0.36367733875816877</c:v>
                  </c:pt>
                  <c:pt idx="3">
                    <c:v>0.45689915738536135</c:v>
                  </c:pt>
                </c:numCache>
              </c:numRef>
            </c:minus>
            <c:noEndCap val="0"/>
          </c:errBars>
          <c:val>
            <c:numRef>
              <c:f>('Master tally'!$P$9,'Master tally'!$P$16,'Master tally'!$P$23,'Master tally'!$P$30)</c:f>
              <c:numCache>
                <c:ptCount val="4"/>
                <c:pt idx="0">
                  <c:v>1.5008596663470308</c:v>
                </c:pt>
                <c:pt idx="1">
                  <c:v>1.2157450356781707</c:v>
                </c:pt>
                <c:pt idx="2">
                  <c:v>2.581040331382627</c:v>
                </c:pt>
                <c:pt idx="3">
                  <c:v>2.783273674758986</c:v>
                </c:pt>
              </c:numCache>
            </c:numRef>
          </c:val>
        </c:ser>
        <c:ser>
          <c:idx val="3"/>
          <c:order val="3"/>
          <c:tx>
            <c:v>C and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tally'!$Q$10,'Master tally'!$Q$17,'Master tally'!$Q$24,'Master tally'!$Q$31)</c:f>
                <c:numCache>
                  <c:ptCount val="4"/>
                  <c:pt idx="0">
                    <c:v>0.4174740323196561</c:v>
                  </c:pt>
                  <c:pt idx="1">
                    <c:v>0.25659042716409497</c:v>
                  </c:pt>
                  <c:pt idx="2">
                    <c:v>0.3074284349756994</c:v>
                  </c:pt>
                  <c:pt idx="3">
                    <c:v>0.31845742189971876</c:v>
                  </c:pt>
                </c:numCache>
              </c:numRef>
            </c:plus>
            <c:minus>
              <c:numRef>
                <c:f>('Master tally'!$Q$10,'Master tally'!$Q$17,'Master tally'!$Q$24,'Master tally'!$Q$31)</c:f>
                <c:numCache>
                  <c:ptCount val="4"/>
                  <c:pt idx="0">
                    <c:v>0.4174740323196561</c:v>
                  </c:pt>
                  <c:pt idx="1">
                    <c:v>0.25659042716409497</c:v>
                  </c:pt>
                  <c:pt idx="2">
                    <c:v>0.3074284349756994</c:v>
                  </c:pt>
                  <c:pt idx="3">
                    <c:v>0.31845742189971876</c:v>
                  </c:pt>
                </c:numCache>
              </c:numRef>
            </c:minus>
            <c:noEndCap val="0"/>
          </c:errBars>
          <c:val>
            <c:numRef>
              <c:f>('Master tally'!$P$10,'Master tally'!$P$17,'Master tally'!$P$24,'Master tally'!$P$31)</c:f>
              <c:numCache>
                <c:ptCount val="4"/>
                <c:pt idx="0">
                  <c:v>1.8452781243798426</c:v>
                </c:pt>
                <c:pt idx="1">
                  <c:v>1.0594085043619543</c:v>
                </c:pt>
                <c:pt idx="2">
                  <c:v>2.077093195345749</c:v>
                </c:pt>
                <c:pt idx="3">
                  <c:v>2.4157798552458103</c:v>
                </c:pt>
              </c:numCache>
            </c:numRef>
          </c:val>
        </c:ser>
        <c:axId val="64364129"/>
        <c:axId val="10704654"/>
      </c:barChart>
      <c:catAx>
        <c:axId val="64364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04654"/>
        <c:crosses val="autoZero"/>
        <c:auto val="0"/>
        <c:lblOffset val="100"/>
        <c:noMultiLvlLbl val="0"/>
      </c:catAx>
      <c:valAx>
        <c:axId val="1070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64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mesostigmatids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tally'!$Z$6,'Master tally'!$Z$13,'Master tally'!$Z$20,'Master tally'!$Z$27)</c:f>
                <c:numCache>
                  <c:ptCount val="4"/>
                  <c:pt idx="0">
                    <c:v>0.5319434690408033</c:v>
                  </c:pt>
                  <c:pt idx="1">
                    <c:v>0.4583082032102799</c:v>
                  </c:pt>
                  <c:pt idx="2">
                    <c:v>0.6839925467334692</c:v>
                  </c:pt>
                  <c:pt idx="3">
                    <c:v>1.1781660285463174</c:v>
                  </c:pt>
                </c:numCache>
              </c:numRef>
            </c:plus>
            <c:minus>
              <c:numRef>
                <c:f>('Master tally'!$Z$6,'Master tally'!$Z$13,'Master tally'!$Z$20,'Master tally'!$Z$27)</c:f>
                <c:numCache>
                  <c:ptCount val="4"/>
                  <c:pt idx="0">
                    <c:v>0.5319434690408033</c:v>
                  </c:pt>
                  <c:pt idx="1">
                    <c:v>0.4583082032102799</c:v>
                  </c:pt>
                  <c:pt idx="2">
                    <c:v>0.6839925467334692</c:v>
                  </c:pt>
                  <c:pt idx="3">
                    <c:v>1.1781660285463174</c:v>
                  </c:pt>
                </c:numCache>
              </c:numRef>
            </c:minus>
            <c:noEndCap val="0"/>
          </c:errBars>
          <c:cat>
            <c:strRef>
              <c:f>('Master tally'!$B$6,'Master tally'!$B$13,'Master tally'!$B$20,'Master tally'!$B$27)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tally'!$Y$6,'Master tally'!$Y$13,'Master tally'!$Y$20,'Master tally'!$Y$27)</c:f>
              <c:numCache>
                <c:ptCount val="4"/>
                <c:pt idx="0">
                  <c:v>3.6785679142732333</c:v>
                </c:pt>
                <c:pt idx="1">
                  <c:v>2.3255171248668507</c:v>
                </c:pt>
                <c:pt idx="2">
                  <c:v>3.9801123206522204</c:v>
                </c:pt>
                <c:pt idx="3">
                  <c:v>5.886508962236198</c:v>
                </c:pt>
              </c:numCache>
            </c:numRef>
          </c:val>
        </c:ser>
        <c:ser>
          <c:idx val="1"/>
          <c:order val="1"/>
          <c:tx>
            <c:v>C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tally'!$Z$7,'Master tally'!$Z$14,'Master tally'!$Z$21,'Master tally'!$Z$28)</c:f>
                <c:numCache>
                  <c:ptCount val="4"/>
                  <c:pt idx="0">
                    <c:v>0.6648254384322851</c:v>
                  </c:pt>
                  <c:pt idx="1">
                    <c:v>0.30093131994675765</c:v>
                  </c:pt>
                  <c:pt idx="2">
                    <c:v>0.8843844418508989</c:v>
                  </c:pt>
                  <c:pt idx="3">
                    <c:v>1.2936244321293575</c:v>
                  </c:pt>
                </c:numCache>
              </c:numRef>
            </c:plus>
            <c:minus>
              <c:numRef>
                <c:f>('Master tally'!$Z$7,'Master tally'!$Z$14,'Master tally'!$Z$21,'Master tally'!$Z$28)</c:f>
                <c:numCache>
                  <c:ptCount val="4"/>
                  <c:pt idx="0">
                    <c:v>0.6648254384322851</c:v>
                  </c:pt>
                  <c:pt idx="1">
                    <c:v>0.30093131994675765</c:v>
                  </c:pt>
                  <c:pt idx="2">
                    <c:v>0.8843844418508989</c:v>
                  </c:pt>
                  <c:pt idx="3">
                    <c:v>1.2936244321293575</c:v>
                  </c:pt>
                </c:numCache>
              </c:numRef>
            </c:minus>
            <c:noEndCap val="0"/>
          </c:errBars>
          <c:val>
            <c:numRef>
              <c:f>('Master tally'!$Y$7,'Master tally'!$Y$14,'Master tally'!$Y$21,'Master tally'!$Y$28)</c:f>
              <c:numCache>
                <c:ptCount val="4"/>
                <c:pt idx="0">
                  <c:v>2.7829957659990585</c:v>
                </c:pt>
                <c:pt idx="1">
                  <c:v>2.0692720335903667</c:v>
                </c:pt>
                <c:pt idx="2">
                  <c:v>5.705553678809181</c:v>
                </c:pt>
                <c:pt idx="3">
                  <c:v>7.801209461700566</c:v>
                </c:pt>
              </c:numCache>
            </c:numRef>
          </c:val>
        </c:ser>
        <c:ser>
          <c:idx val="2"/>
          <c:order val="2"/>
          <c:tx>
            <c:v>Ca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tally'!$Z$9,'Master tally'!$Z$16,'Master tally'!$Z$23,'Master tally'!$Z$30)</c:f>
                <c:numCache>
                  <c:ptCount val="4"/>
                  <c:pt idx="0">
                    <c:v>0.5418527438213085</c:v>
                  </c:pt>
                  <c:pt idx="1">
                    <c:v>0.8094073128702858</c:v>
                  </c:pt>
                  <c:pt idx="2">
                    <c:v>0.9145023809583814</c:v>
                  </c:pt>
                  <c:pt idx="3">
                    <c:v>0.815026331898624</c:v>
                  </c:pt>
                </c:numCache>
              </c:numRef>
            </c:plus>
            <c:minus>
              <c:numRef>
                <c:f>('Master tally'!$Z$9,'Master tally'!$Z$16,'Master tally'!$Z$23,'Master tally'!$Z$30)</c:f>
                <c:numCache>
                  <c:ptCount val="4"/>
                  <c:pt idx="0">
                    <c:v>0.5418527438213085</c:v>
                  </c:pt>
                  <c:pt idx="1">
                    <c:v>0.8094073128702858</c:v>
                  </c:pt>
                  <c:pt idx="2">
                    <c:v>0.9145023809583814</c:v>
                  </c:pt>
                  <c:pt idx="3">
                    <c:v>0.815026331898624</c:v>
                  </c:pt>
                </c:numCache>
              </c:numRef>
            </c:minus>
            <c:noEndCap val="0"/>
          </c:errBars>
          <c:val>
            <c:numRef>
              <c:f>('Master tally'!$Y$9,'Master tally'!$Y$16,'Master tally'!$Y$23,'Master tally'!$Y$30)</c:f>
              <c:numCache>
                <c:ptCount val="4"/>
                <c:pt idx="0">
                  <c:v>2.5174626407634766</c:v>
                </c:pt>
                <c:pt idx="1">
                  <c:v>2.63346957513126</c:v>
                </c:pt>
                <c:pt idx="2">
                  <c:v>5.649484420294227</c:v>
                </c:pt>
                <c:pt idx="3">
                  <c:v>4.87166629401471</c:v>
                </c:pt>
              </c:numCache>
            </c:numRef>
          </c:val>
        </c:ser>
        <c:ser>
          <c:idx val="3"/>
          <c:order val="3"/>
          <c:tx>
            <c:v>C and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tally'!$Z$10,'Master tally'!$Z$17,'Master tally'!$Z$24,'Master tally'!$Z$31)</c:f>
                <c:numCache>
                  <c:ptCount val="4"/>
                  <c:pt idx="0">
                    <c:v>0.5750208159398288</c:v>
                  </c:pt>
                  <c:pt idx="1">
                    <c:v>0.30561634391691744</c:v>
                  </c:pt>
                  <c:pt idx="2">
                    <c:v>0.636253033683658</c:v>
                  </c:pt>
                  <c:pt idx="3">
                    <c:v>0.5208420549167092</c:v>
                  </c:pt>
                </c:numCache>
              </c:numRef>
            </c:plus>
            <c:minus>
              <c:numRef>
                <c:f>('Master tally'!$Z$10,'Master tally'!$Z$17,'Master tally'!$Z$24,'Master tally'!$Z$31)</c:f>
                <c:numCache>
                  <c:ptCount val="4"/>
                  <c:pt idx="0">
                    <c:v>0.5750208159398288</c:v>
                  </c:pt>
                  <c:pt idx="1">
                    <c:v>0.30561634391691744</c:v>
                  </c:pt>
                  <c:pt idx="2">
                    <c:v>0.636253033683658</c:v>
                  </c:pt>
                  <c:pt idx="3">
                    <c:v>0.5208420549167092</c:v>
                  </c:pt>
                </c:numCache>
              </c:numRef>
            </c:minus>
            <c:noEndCap val="0"/>
          </c:errBars>
          <c:val>
            <c:numRef>
              <c:f>('Master tally'!$Y$10,'Master tally'!$Y$17,'Master tally'!$Y$24,'Master tally'!$Y$31)</c:f>
              <c:numCache>
                <c:ptCount val="4"/>
                <c:pt idx="0">
                  <c:v>2.8005691329074414</c:v>
                </c:pt>
                <c:pt idx="1">
                  <c:v>1.7656323986349929</c:v>
                </c:pt>
                <c:pt idx="2">
                  <c:v>3.3919859208428016</c:v>
                </c:pt>
                <c:pt idx="3">
                  <c:v>4.039831555667878</c:v>
                </c:pt>
              </c:numCache>
            </c:numRef>
          </c:val>
        </c:ser>
        <c:axId val="11947383"/>
        <c:axId val="761324"/>
      </c:barChart>
      <c:catAx>
        <c:axId val="119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1324"/>
        <c:crosses val="autoZero"/>
        <c:auto val="0"/>
        <c:lblOffset val="100"/>
        <c:noMultiLvlLbl val="0"/>
      </c:catAx>
      <c:valAx>
        <c:axId val="76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47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mesostigs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tally'!$H$8,'Master tally'!$H$15,'Master tally'!$H$22,'Master tally'!$H$29)</c:f>
                <c:numCache>
                  <c:ptCount val="4"/>
                  <c:pt idx="0">
                    <c:v>1547.443020541167</c:v>
                  </c:pt>
                  <c:pt idx="1">
                    <c:v>929.2426198677036</c:v>
                  </c:pt>
                  <c:pt idx="2">
                    <c:v>1995.5644544273641</c:v>
                  </c:pt>
                  <c:pt idx="3">
                    <c:v>1725.291518547411</c:v>
                  </c:pt>
                </c:numCache>
              </c:numRef>
            </c:plus>
            <c:minus>
              <c:numRef>
                <c:f>('Master tally'!$H$8,'Master tally'!$H$15,'Master tally'!$H$22,'Master tally'!$H$29)</c:f>
                <c:numCache>
                  <c:ptCount val="4"/>
                  <c:pt idx="0">
                    <c:v>1547.443020541167</c:v>
                  </c:pt>
                  <c:pt idx="1">
                    <c:v>929.2426198677036</c:v>
                  </c:pt>
                  <c:pt idx="2">
                    <c:v>1995.5644544273641</c:v>
                  </c:pt>
                  <c:pt idx="3">
                    <c:v>1725.291518547411</c:v>
                  </c:pt>
                </c:numCache>
              </c:numRef>
            </c:minus>
            <c:noEndCap val="0"/>
          </c:errBars>
          <c:cat>
            <c:strRef>
              <c:f>('Master tally'!$B$8,'Master tally'!$B$15,'Master tally'!$B$22,'Master tally'!$B$29)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tally'!$G$8,'Master tally'!$G$15,'Master tally'!$G$22,'Master tally'!$G$29)</c:f>
              <c:numCache>
                <c:ptCount val="4"/>
                <c:pt idx="0">
                  <c:v>10878.980891719746</c:v>
                </c:pt>
                <c:pt idx="1">
                  <c:v>8280.254777070064</c:v>
                </c:pt>
                <c:pt idx="2">
                  <c:v>16662.4203821656</c:v>
                </c:pt>
                <c:pt idx="3">
                  <c:v>16781.316348195323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tally'!$H$11,'Master tally'!$H$18,'Master tally'!$H$25,'Master tally'!$H$32)</c:f>
                <c:numCache>
                  <c:ptCount val="4"/>
                  <c:pt idx="0">
                    <c:v>1182.2921776715393</c:v>
                  </c:pt>
                  <c:pt idx="1">
                    <c:v>1389.8169369552106</c:v>
                  </c:pt>
                  <c:pt idx="2">
                    <c:v>1639.5578817847986</c:v>
                  </c:pt>
                  <c:pt idx="3">
                    <c:v>1395.4679196623508</c:v>
                  </c:pt>
                </c:numCache>
              </c:numRef>
            </c:plus>
            <c:minus>
              <c:numRef>
                <c:f>('Master tally'!$H$11,'Master tally'!$H$18,'Master tally'!$H$25,'Master tally'!$H$32)</c:f>
                <c:numCache>
                  <c:ptCount val="4"/>
                  <c:pt idx="0">
                    <c:v>1182.2921776715393</c:v>
                  </c:pt>
                  <c:pt idx="1">
                    <c:v>1389.8169369552106</c:v>
                  </c:pt>
                  <c:pt idx="2">
                    <c:v>1639.5578817847986</c:v>
                  </c:pt>
                  <c:pt idx="3">
                    <c:v>1395.4679196623508</c:v>
                  </c:pt>
                </c:numCache>
              </c:numRef>
            </c:minus>
            <c:noEndCap val="0"/>
          </c:errBars>
          <c:val>
            <c:numRef>
              <c:f>('Master tally'!$G$11,'Master tally'!$G$18,'Master tally'!$G$25,'Master tally'!$G$32)</c:f>
              <c:numCache>
                <c:ptCount val="4"/>
                <c:pt idx="0">
                  <c:v>9044.585987261145</c:v>
                </c:pt>
                <c:pt idx="1">
                  <c:v>8127.388535031847</c:v>
                </c:pt>
                <c:pt idx="2">
                  <c:v>15133.757961783438</c:v>
                </c:pt>
                <c:pt idx="3">
                  <c:v>12925.69002123142</c:v>
                </c:pt>
              </c:numCache>
            </c:numRef>
          </c:val>
        </c:ser>
        <c:axId val="34259581"/>
        <c:axId val="65286138"/>
      </c:barChart>
      <c:catAx>
        <c:axId val="34259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86138"/>
        <c:crosses val="autoZero"/>
        <c:auto val="0"/>
        <c:lblOffset val="100"/>
        <c:noMultiLvlLbl val="0"/>
      </c:catAx>
      <c:valAx>
        <c:axId val="65286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59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mesostigs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tally'!$Q$8,'Master tally'!$Q$15,'Master tally'!$Q$22,'Master tally'!$Q$29)</c:f>
                <c:numCache>
                  <c:ptCount val="4"/>
                  <c:pt idx="0">
                    <c:v>0.27940475139644383</c:v>
                  </c:pt>
                  <c:pt idx="1">
                    <c:v>0.16751952836182277</c:v>
                  </c:pt>
                  <c:pt idx="2">
                    <c:v>0.26485437162126485</c:v>
                  </c:pt>
                  <c:pt idx="3">
                    <c:v>0.5966812381377317</c:v>
                  </c:pt>
                </c:numCache>
              </c:numRef>
            </c:plus>
            <c:minus>
              <c:numRef>
                <c:f>('Master tally'!$Q$8,'Master tally'!$Q$15,'Master tally'!$Q$22,'Master tally'!$Q$29)</c:f>
                <c:numCache>
                  <c:ptCount val="4"/>
                  <c:pt idx="0">
                    <c:v>0.27940475139644383</c:v>
                  </c:pt>
                  <c:pt idx="1">
                    <c:v>0.16751952836182277</c:v>
                  </c:pt>
                  <c:pt idx="2">
                    <c:v>0.26485437162126485</c:v>
                  </c:pt>
                  <c:pt idx="3">
                    <c:v>0.5966812381377317</c:v>
                  </c:pt>
                </c:numCache>
              </c:numRef>
            </c:minus>
            <c:noEndCap val="0"/>
          </c:errBars>
          <c:cat>
            <c:strRef>
              <c:f>('Master tally'!$B$8,'Master tally'!$B$15,'Master tally'!$B$22,'Master tally'!$B$29)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tally'!$P$8,'Master tally'!$P$15,'Master tally'!$P$22,'Master tally'!$P$29)</c:f>
              <c:numCache>
                <c:ptCount val="4"/>
                <c:pt idx="0">
                  <c:v>1.8540680705086046</c:v>
                </c:pt>
                <c:pt idx="1">
                  <c:v>1.2067687553194335</c:v>
                </c:pt>
                <c:pt idx="2">
                  <c:v>2.1882188897240233</c:v>
                </c:pt>
                <c:pt idx="3">
                  <c:v>4.154060680303633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tally'!$Q$11,'Master tally'!$Q$18,'Master tally'!$Q$25,'Master tally'!$Q$32)</c:f>
                <c:numCache>
                  <c:ptCount val="4"/>
                  <c:pt idx="0">
                    <c:v>0.2772682415188393</c:v>
                  </c:pt>
                  <c:pt idx="1">
                    <c:v>0.23454280926059506</c:v>
                  </c:pt>
                  <c:pt idx="2">
                    <c:v>0.23885375409830145</c:v>
                  </c:pt>
                  <c:pt idx="3">
                    <c:v>0.2757414277232215</c:v>
                  </c:pt>
                </c:numCache>
              </c:numRef>
            </c:plus>
            <c:minus>
              <c:numRef>
                <c:f>('Master tally'!$Q$11,'Master tally'!$Q$18,'Master tally'!$Q$25,'Master tally'!$Q$32)</c:f>
                <c:numCache>
                  <c:ptCount val="4"/>
                  <c:pt idx="0">
                    <c:v>0.2772682415188393</c:v>
                  </c:pt>
                  <c:pt idx="1">
                    <c:v>0.23454280926059506</c:v>
                  </c:pt>
                  <c:pt idx="2">
                    <c:v>0.23885375409830145</c:v>
                  </c:pt>
                  <c:pt idx="3">
                    <c:v>0.2757414277232215</c:v>
                  </c:pt>
                </c:numCache>
              </c:numRef>
            </c:minus>
            <c:noEndCap val="0"/>
          </c:errBars>
          <c:val>
            <c:numRef>
              <c:f>('Master tally'!$P$11,'Master tally'!$P$18,'Master tally'!$P$25,'Master tally'!$P$32)</c:f>
              <c:numCache>
                <c:ptCount val="4"/>
                <c:pt idx="0">
                  <c:v>1.6730688953634367</c:v>
                </c:pt>
                <c:pt idx="1">
                  <c:v>1.1375767700200625</c:v>
                </c:pt>
                <c:pt idx="2">
                  <c:v>2.329066763364188</c:v>
                </c:pt>
                <c:pt idx="3">
                  <c:v>2.599526765002398</c:v>
                </c:pt>
              </c:numCache>
            </c:numRef>
          </c:val>
        </c:ser>
        <c:axId val="52195059"/>
        <c:axId val="67076280"/>
      </c:barChart>
      <c:catAx>
        <c:axId val="5219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76280"/>
        <c:crosses val="autoZero"/>
        <c:auto val="0"/>
        <c:lblOffset val="100"/>
        <c:noMultiLvlLbl val="0"/>
      </c:catAx>
      <c:valAx>
        <c:axId val="67076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950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collembola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tally'!$V$6,'Master tally'!$V$13,'Master tally'!$V$20,'Master tally'!$V$27)</c:f>
                <c:numCache>
                  <c:ptCount val="4"/>
                  <c:pt idx="0">
                    <c:v>3.9903151014594416</c:v>
                  </c:pt>
                  <c:pt idx="1">
                    <c:v>1.374692387230208</c:v>
                  </c:pt>
                  <c:pt idx="2">
                    <c:v>1.484415936339625</c:v>
                  </c:pt>
                  <c:pt idx="3">
                    <c:v>5.636049127957598</c:v>
                  </c:pt>
                </c:numCache>
              </c:numRef>
            </c:plus>
            <c:minus>
              <c:numRef>
                <c:f>('Master tally'!$V$6,'Master tally'!$V$13,'Master tally'!$V$20,'Master tally'!$V$27)</c:f>
                <c:numCache>
                  <c:ptCount val="4"/>
                  <c:pt idx="0">
                    <c:v>3.9903151014594416</c:v>
                  </c:pt>
                  <c:pt idx="1">
                    <c:v>1.374692387230208</c:v>
                  </c:pt>
                  <c:pt idx="2">
                    <c:v>1.484415936339625</c:v>
                  </c:pt>
                  <c:pt idx="3">
                    <c:v>5.636049127957598</c:v>
                  </c:pt>
                </c:numCache>
              </c:numRef>
            </c:minus>
            <c:noEndCap val="0"/>
          </c:errBars>
          <c:cat>
            <c:strRef>
              <c:f>('Master tally'!$B$6,'Master tally'!$B$13,'Master tally'!$B$20,'Master tally'!$B$27)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tally'!$U$6,'Master tally'!$U$13,'Master tally'!$U$20,'Master tally'!$U$27)</c:f>
              <c:numCache>
                <c:ptCount val="4"/>
                <c:pt idx="0">
                  <c:v>10.645109885264375</c:v>
                </c:pt>
                <c:pt idx="1">
                  <c:v>6.547433812825124</c:v>
                </c:pt>
                <c:pt idx="2">
                  <c:v>8.67984434650555</c:v>
                </c:pt>
                <c:pt idx="3">
                  <c:v>15.689513140911341</c:v>
                </c:pt>
              </c:numCache>
            </c:numRef>
          </c:val>
        </c:ser>
        <c:ser>
          <c:idx val="1"/>
          <c:order val="1"/>
          <c:tx>
            <c:v>Carbon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tally'!$V$7,'Master tally'!$V$14,'Master tally'!$V$21,'Master tally'!$V$28)</c:f>
                <c:numCache>
                  <c:ptCount val="4"/>
                  <c:pt idx="0">
                    <c:v>1.4498079104397943</c:v>
                  </c:pt>
                  <c:pt idx="1">
                    <c:v>2.559005214576227</c:v>
                  </c:pt>
                  <c:pt idx="2">
                    <c:v>1.7909144176756633</c:v>
                  </c:pt>
                  <c:pt idx="3">
                    <c:v>2.8297765374346513</c:v>
                  </c:pt>
                </c:numCache>
              </c:numRef>
            </c:plus>
            <c:minus>
              <c:numRef>
                <c:f>('Master tally'!$V$7,'Master tally'!$V$14,'Master tally'!$V$21,'Master tally'!$V$28)</c:f>
                <c:numCache>
                  <c:ptCount val="4"/>
                  <c:pt idx="0">
                    <c:v>1.4498079104397943</c:v>
                  </c:pt>
                  <c:pt idx="1">
                    <c:v>2.559005214576227</c:v>
                  </c:pt>
                  <c:pt idx="2">
                    <c:v>1.7909144176756633</c:v>
                  </c:pt>
                  <c:pt idx="3">
                    <c:v>2.8297765374346513</c:v>
                  </c:pt>
                </c:numCache>
              </c:numRef>
            </c:minus>
            <c:noEndCap val="0"/>
          </c:errBars>
          <c:val>
            <c:numRef>
              <c:f>('Master tally'!$U$7,'Master tally'!$U$14,'Master tally'!$U$21,'Master tally'!$U$28)</c:f>
              <c:numCache>
                <c:ptCount val="4"/>
                <c:pt idx="0">
                  <c:v>7.677730809417769</c:v>
                </c:pt>
                <c:pt idx="1">
                  <c:v>9.356295945187114</c:v>
                </c:pt>
                <c:pt idx="2">
                  <c:v>13.494135783222305</c:v>
                </c:pt>
                <c:pt idx="3">
                  <c:v>14.49655142162929</c:v>
                </c:pt>
              </c:numCache>
            </c:numRef>
          </c:val>
        </c:ser>
        <c:ser>
          <c:idx val="2"/>
          <c:order val="2"/>
          <c:tx>
            <c:v>Calcium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tally'!$V$9,'Master tally'!$V$16,'Master tally'!$V$23,'Master tally'!$V$30)</c:f>
                <c:numCache>
                  <c:ptCount val="4"/>
                  <c:pt idx="0">
                    <c:v>1.8734172471771122</c:v>
                  </c:pt>
                  <c:pt idx="1">
                    <c:v>2.031838657492023</c:v>
                  </c:pt>
                  <c:pt idx="2">
                    <c:v>2.5644095473941797</c:v>
                  </c:pt>
                  <c:pt idx="3">
                    <c:v>1.5849570301589637</c:v>
                  </c:pt>
                </c:numCache>
              </c:numRef>
            </c:plus>
            <c:minus>
              <c:numRef>
                <c:f>('Master tally'!$V$9,'Master tally'!$V$16,'Master tally'!$V$23,'Master tally'!$V$30)</c:f>
                <c:numCache>
                  <c:ptCount val="4"/>
                  <c:pt idx="0">
                    <c:v>1.8734172471771122</c:v>
                  </c:pt>
                  <c:pt idx="1">
                    <c:v>2.031838657492023</c:v>
                  </c:pt>
                  <c:pt idx="2">
                    <c:v>2.5644095473941797</c:v>
                  </c:pt>
                  <c:pt idx="3">
                    <c:v>1.5849570301589637</c:v>
                  </c:pt>
                </c:numCache>
              </c:numRef>
            </c:minus>
            <c:noEndCap val="0"/>
          </c:errBars>
          <c:val>
            <c:numRef>
              <c:f>('Master tally'!$U$9,'Master tally'!$U$16,'Master tally'!$U$23,'Master tally'!$U$30)</c:f>
              <c:numCache>
                <c:ptCount val="4"/>
                <c:pt idx="0">
                  <c:v>6.982348518777528</c:v>
                </c:pt>
                <c:pt idx="1">
                  <c:v>7.251917805493993</c:v>
                </c:pt>
                <c:pt idx="2">
                  <c:v>13.039595691497123</c:v>
                </c:pt>
                <c:pt idx="3">
                  <c:v>9.226464379255775</c:v>
                </c:pt>
              </c:numCache>
            </c:numRef>
          </c:val>
        </c:ser>
        <c:ser>
          <c:idx val="3"/>
          <c:order val="3"/>
          <c:tx>
            <c:v>Ca + 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tally'!$V$10,'Master tally'!$V$17,'Master tally'!$V$24,'Master tally'!$V$31)</c:f>
                <c:numCache>
                  <c:ptCount val="4"/>
                  <c:pt idx="0">
                    <c:v>0.894027444016072</c:v>
                  </c:pt>
                  <c:pt idx="1">
                    <c:v>2.7601744671584068</c:v>
                  </c:pt>
                  <c:pt idx="2">
                    <c:v>1.7157790295119013</c:v>
                  </c:pt>
                  <c:pt idx="3">
                    <c:v>3.209852316419129</c:v>
                  </c:pt>
                </c:numCache>
              </c:numRef>
            </c:plus>
            <c:minus>
              <c:numRef>
                <c:f>('Master tally'!$V$10,'Master tally'!$V$17,'Master tally'!$V$24,'Master tally'!$V$31)</c:f>
                <c:numCache>
                  <c:ptCount val="4"/>
                  <c:pt idx="0">
                    <c:v>0.894027444016072</c:v>
                  </c:pt>
                  <c:pt idx="1">
                    <c:v>2.7601744671584068</c:v>
                  </c:pt>
                  <c:pt idx="2">
                    <c:v>1.7157790295119013</c:v>
                  </c:pt>
                  <c:pt idx="3">
                    <c:v>3.209852316419129</c:v>
                  </c:pt>
                </c:numCache>
              </c:numRef>
            </c:minus>
            <c:noEndCap val="0"/>
          </c:errBars>
          <c:val>
            <c:numRef>
              <c:f>('Master tally'!$U$10,'Master tally'!$U$17,'Master tally'!$U$24,'Master tally'!$U$31)</c:f>
              <c:numCache>
                <c:ptCount val="4"/>
                <c:pt idx="0">
                  <c:v>6.865176839902046</c:v>
                </c:pt>
                <c:pt idx="1">
                  <c:v>9.37855226367998</c:v>
                </c:pt>
                <c:pt idx="2">
                  <c:v>12.875608202399828</c:v>
                </c:pt>
                <c:pt idx="3">
                  <c:v>11.102535778680748</c:v>
                </c:pt>
              </c:numCache>
            </c:numRef>
          </c:val>
        </c:ser>
        <c:axId val="56784935"/>
        <c:axId val="5185244"/>
      </c:barChart>
      <c:catAx>
        <c:axId val="56784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244"/>
        <c:crosses val="autoZero"/>
        <c:auto val="0"/>
        <c:lblOffset val="100"/>
        <c:noMultiLvlLbl val="0"/>
      </c:catAx>
      <c:valAx>
        <c:axId val="5185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84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mesostigs / gOM</a:t>
            </a:r>
          </a:p>
        </c:rich>
      </c:tx>
      <c:layout>
        <c:manualLayout>
          <c:xMode val="factor"/>
          <c:yMode val="factor"/>
          <c:x val="-0.002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4625"/>
          <c:w val="0.8117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tally'!$Z$8,'Master tally'!$Z$15,'Master tally'!$Z$22,'Master tally'!$Z$29)</c:f>
                <c:numCache>
                  <c:ptCount val="4"/>
                  <c:pt idx="0">
                    <c:v>0.4269116510646033</c:v>
                  </c:pt>
                  <c:pt idx="1">
                    <c:v>0.2684402015883537</c:v>
                  </c:pt>
                  <c:pt idx="2">
                    <c:v>0.578982972774653</c:v>
                  </c:pt>
                  <c:pt idx="3">
                    <c:v>0.8778361923270925</c:v>
                  </c:pt>
                </c:numCache>
              </c:numRef>
            </c:plus>
            <c:minus>
              <c:numRef>
                <c:f>('Master tally'!$Z$8,'Master tally'!$Z$15,'Master tally'!$Z$22,'Master tally'!$Z$29)</c:f>
                <c:numCache>
                  <c:ptCount val="4"/>
                  <c:pt idx="0">
                    <c:v>0.4269116510646033</c:v>
                  </c:pt>
                  <c:pt idx="1">
                    <c:v>0.2684402015883537</c:v>
                  </c:pt>
                  <c:pt idx="2">
                    <c:v>0.578982972774653</c:v>
                  </c:pt>
                  <c:pt idx="3">
                    <c:v>0.8778361923270925</c:v>
                  </c:pt>
                </c:numCache>
              </c:numRef>
            </c:minus>
            <c:noEndCap val="0"/>
          </c:errBars>
          <c:cat>
            <c:strRef>
              <c:f>('Master tally'!$B$8,'Master tally'!$B$15,'Master tally'!$B$22,'Master tally'!$B$29)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tally'!$Y$8,'Master tally'!$Y$15,'Master tally'!$Y$22,'Master tally'!$Y$29)</c:f>
              <c:numCache>
                <c:ptCount val="4"/>
                <c:pt idx="0">
                  <c:v>3.230781840136146</c:v>
                </c:pt>
                <c:pt idx="1">
                  <c:v>2.1973945792286083</c:v>
                </c:pt>
                <c:pt idx="2">
                  <c:v>4.842832999730701</c:v>
                </c:pt>
                <c:pt idx="3">
                  <c:v>6.843859211968381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tally'!$Z$11,'Master tally'!$Z$18,'Master tally'!$Z$25,'Master tally'!$Z$32)</c:f>
                <c:numCache>
                  <c:ptCount val="4"/>
                  <c:pt idx="0">
                    <c:v>0.3858809011689368</c:v>
                  </c:pt>
                  <c:pt idx="1">
                    <c:v>0.43266142751420344</c:v>
                  </c:pt>
                  <c:pt idx="2">
                    <c:v>0.6008402556412709</c:v>
                  </c:pt>
                  <c:pt idx="3">
                    <c:v>0.48144172250848005</c:v>
                  </c:pt>
                </c:numCache>
              </c:numRef>
            </c:plus>
            <c:minus>
              <c:numRef>
                <c:f>('Master tally'!$Z$11,'Master tally'!$Z$18,'Master tally'!$Z$25,'Master tally'!$Z$32)</c:f>
                <c:numCache>
                  <c:ptCount val="4"/>
                  <c:pt idx="0">
                    <c:v>0.3858809011689368</c:v>
                  </c:pt>
                  <c:pt idx="1">
                    <c:v>0.43266142751420344</c:v>
                  </c:pt>
                  <c:pt idx="2">
                    <c:v>0.6008402556412709</c:v>
                  </c:pt>
                  <c:pt idx="3">
                    <c:v>0.48144172250848005</c:v>
                  </c:pt>
                </c:numCache>
              </c:numRef>
            </c:minus>
            <c:noEndCap val="0"/>
          </c:errBars>
          <c:val>
            <c:numRef>
              <c:f>('Master tally'!$Y$11,'Master tally'!$Y$18,'Master tally'!$Y$25,'Master tally'!$Y$32)</c:f>
              <c:numCache>
                <c:ptCount val="4"/>
                <c:pt idx="0">
                  <c:v>2.659015886835458</c:v>
                </c:pt>
                <c:pt idx="1">
                  <c:v>2.199550986883126</c:v>
                </c:pt>
                <c:pt idx="2">
                  <c:v>4.520735170568514</c:v>
                </c:pt>
                <c:pt idx="3">
                  <c:v>4.455748924841294</c:v>
                </c:pt>
              </c:numCache>
            </c:numRef>
          </c:val>
        </c:ser>
        <c:axId val="65642585"/>
        <c:axId val="1126310"/>
      </c:barChart>
      <c:catAx>
        <c:axId val="65642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6310"/>
        <c:crosses val="autoZero"/>
        <c:auto val="0"/>
        <c:lblOffset val="100"/>
        <c:noMultiLvlLbl val="0"/>
      </c:catAx>
      <c:valAx>
        <c:axId val="112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42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mesostigs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tally'!$H$8,'Master tally'!$H$35,'Master tally'!$H$38)</c:f>
                <c:numCache>
                  <c:ptCount val="3"/>
                  <c:pt idx="0">
                    <c:v>1547.443020541167</c:v>
                  </c:pt>
                  <c:pt idx="1">
                    <c:v>1995.5644544273641</c:v>
                  </c:pt>
                  <c:pt idx="2">
                    <c:v>1277.2406292213016</c:v>
                  </c:pt>
                </c:numCache>
              </c:numRef>
            </c:plus>
            <c:minus>
              <c:numRef>
                <c:f>('Master tally'!$H$8,'Master tally'!$H$35,'Master tally'!$H$38)</c:f>
                <c:numCache>
                  <c:ptCount val="3"/>
                  <c:pt idx="0">
                    <c:v>1547.443020541167</c:v>
                  </c:pt>
                  <c:pt idx="1">
                    <c:v>1995.5644544273641</c:v>
                  </c:pt>
                  <c:pt idx="2">
                    <c:v>1277.2406292213016</c:v>
                  </c:pt>
                </c:numCache>
              </c:numRef>
            </c:minus>
            <c:noEndCap val="0"/>
          </c:errBars>
          <c:cat>
            <c:strRef>
              <c:f>('Master tally'!$B$8,'Master tally'!$B$35,'Master tally'!$B$38)</c:f>
              <c:strCache>
                <c:ptCount val="3"/>
                <c:pt idx="0">
                  <c:v>36676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tally'!$G$8,'Master tally'!$G$35,'Master tally'!$G$38)</c:f>
              <c:numCache>
                <c:ptCount val="3"/>
                <c:pt idx="0">
                  <c:v>10878.980891719746</c:v>
                </c:pt>
                <c:pt idx="1">
                  <c:v>16662.4203821656</c:v>
                </c:pt>
                <c:pt idx="2">
                  <c:v>7898.089171974522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tally'!$H$11,'Master tally'!$H$36,'Master tally'!$H$39)</c:f>
                <c:numCache>
                  <c:ptCount val="3"/>
                  <c:pt idx="0">
                    <c:v>1182.2921776715393</c:v>
                  </c:pt>
                  <c:pt idx="1">
                    <c:v>1639.5578817847986</c:v>
                  </c:pt>
                  <c:pt idx="2">
                    <c:v>1061.6866983156335</c:v>
                  </c:pt>
                </c:numCache>
              </c:numRef>
            </c:plus>
            <c:minus>
              <c:numRef>
                <c:f>('Master tally'!$H$11,'Master tally'!$H$36,'Master tally'!$H$39)</c:f>
                <c:numCache>
                  <c:ptCount val="3"/>
                  <c:pt idx="0">
                    <c:v>1182.2921776715393</c:v>
                  </c:pt>
                  <c:pt idx="1">
                    <c:v>1639.5578817847986</c:v>
                  </c:pt>
                  <c:pt idx="2">
                    <c:v>1061.6866983156335</c:v>
                  </c:pt>
                </c:numCache>
              </c:numRef>
            </c:minus>
            <c:noEndCap val="0"/>
          </c:errBars>
          <c:val>
            <c:numRef>
              <c:f>('Master tally'!$G$11,'Master tally'!$G$36,'Master tally'!$G$39)</c:f>
              <c:numCache>
                <c:ptCount val="3"/>
                <c:pt idx="0">
                  <c:v>9044.585987261145</c:v>
                </c:pt>
                <c:pt idx="1">
                  <c:v>15133.757961783438</c:v>
                </c:pt>
                <c:pt idx="2">
                  <c:v>4311.611954924056</c:v>
                </c:pt>
              </c:numCache>
            </c:numRef>
          </c:val>
        </c:ser>
        <c:axId val="50683951"/>
        <c:axId val="66185284"/>
      </c:barChart>
      <c:catAx>
        <c:axId val="50683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85284"/>
        <c:crosses val="autoZero"/>
        <c:auto val="0"/>
        <c:lblOffset val="100"/>
        <c:noMultiLvlLbl val="0"/>
      </c:catAx>
      <c:valAx>
        <c:axId val="6618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83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mesostigs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tally'!$Q$8,'Master tally'!$Q$35,'Master tally'!$Q$38)</c:f>
                <c:numCache>
                  <c:ptCount val="3"/>
                  <c:pt idx="0">
                    <c:v>0.27940475139644383</c:v>
                  </c:pt>
                  <c:pt idx="1">
                    <c:v>0.26485437162126485</c:v>
                  </c:pt>
                  <c:pt idx="2">
                    <c:v>0.2556749648421116</c:v>
                  </c:pt>
                </c:numCache>
              </c:numRef>
            </c:plus>
            <c:minus>
              <c:numRef>
                <c:f>('Master tally'!$Q$8,'Master tally'!$Q$35,'Master tally'!$Q$38)</c:f>
                <c:numCache>
                  <c:ptCount val="3"/>
                  <c:pt idx="0">
                    <c:v>0.27940475139644383</c:v>
                  </c:pt>
                  <c:pt idx="1">
                    <c:v>0.26485437162126485</c:v>
                  </c:pt>
                  <c:pt idx="2">
                    <c:v>0.2556749648421116</c:v>
                  </c:pt>
                </c:numCache>
              </c:numRef>
            </c:minus>
            <c:noEndCap val="0"/>
          </c:errBars>
          <c:cat>
            <c:strRef>
              <c:f>('Master tally'!$B$8,'Master tally'!$B$35,'Master tally'!$B$38)</c:f>
              <c:strCache>
                <c:ptCount val="3"/>
                <c:pt idx="0">
                  <c:v>36676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tally'!$P$8,'Master tally'!$P$35,'Master tally'!$P$38)</c:f>
              <c:numCache>
                <c:ptCount val="3"/>
                <c:pt idx="0">
                  <c:v>1.8540680705086046</c:v>
                </c:pt>
                <c:pt idx="1">
                  <c:v>2.1882188897240233</c:v>
                </c:pt>
                <c:pt idx="2">
                  <c:v>1.2243171695712143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tally'!$Q$11,'Master tally'!$Q$36,'Master tally'!$Q$39)</c:f>
                <c:numCache>
                  <c:ptCount val="3"/>
                  <c:pt idx="0">
                    <c:v>0.2772682415188393</c:v>
                  </c:pt>
                  <c:pt idx="1">
                    <c:v>0.23885375409830145</c:v>
                  </c:pt>
                  <c:pt idx="2">
                    <c:v>0.3224281984647769</c:v>
                  </c:pt>
                </c:numCache>
              </c:numRef>
            </c:plus>
            <c:minus>
              <c:numRef>
                <c:f>('Master tally'!$Q$11,'Master tally'!$Q$36,'Master tally'!$Q$39)</c:f>
                <c:numCache>
                  <c:ptCount val="3"/>
                  <c:pt idx="0">
                    <c:v>0.2772682415188393</c:v>
                  </c:pt>
                  <c:pt idx="1">
                    <c:v>0.23885375409830145</c:v>
                  </c:pt>
                  <c:pt idx="2">
                    <c:v>0.3224281984647769</c:v>
                  </c:pt>
                </c:numCache>
              </c:numRef>
            </c:minus>
            <c:noEndCap val="0"/>
          </c:errBars>
          <c:val>
            <c:numRef>
              <c:f>('Master tally'!$P$11,'Master tally'!$P$36,'Master tally'!$P$39)</c:f>
              <c:numCache>
                <c:ptCount val="3"/>
                <c:pt idx="0">
                  <c:v>1.6730688953634367</c:v>
                </c:pt>
                <c:pt idx="1">
                  <c:v>2.329066763364188</c:v>
                </c:pt>
                <c:pt idx="2">
                  <c:v>0.8948737039773936</c:v>
                </c:pt>
              </c:numCache>
            </c:numRef>
          </c:val>
        </c:ser>
        <c:axId val="25547765"/>
        <c:axId val="8798738"/>
      </c:barChart>
      <c:catAx>
        <c:axId val="25547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98738"/>
        <c:crosses val="autoZero"/>
        <c:auto val="0"/>
        <c:lblOffset val="100"/>
        <c:noMultiLvlLbl val="0"/>
      </c:catAx>
      <c:valAx>
        <c:axId val="8798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47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mesostigs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tally'!$Z$8,'Master tally'!$Z$35,'Master tally'!$Z$38)</c:f>
                <c:numCache>
                  <c:ptCount val="3"/>
                  <c:pt idx="0">
                    <c:v>0.4269116510646033</c:v>
                  </c:pt>
                  <c:pt idx="1">
                    <c:v>0.578982972774653</c:v>
                  </c:pt>
                  <c:pt idx="2">
                    <c:v>0.6487970401327585</c:v>
                  </c:pt>
                </c:numCache>
              </c:numRef>
            </c:plus>
            <c:minus>
              <c:numRef>
                <c:f>('Master tally'!$Z$8,'Master tally'!$Z$35,'Master tally'!$Z$38)</c:f>
                <c:numCache>
                  <c:ptCount val="3"/>
                  <c:pt idx="0">
                    <c:v>0.4269116510646033</c:v>
                  </c:pt>
                  <c:pt idx="1">
                    <c:v>0.578982972774653</c:v>
                  </c:pt>
                  <c:pt idx="2">
                    <c:v>0.6487970401327585</c:v>
                  </c:pt>
                </c:numCache>
              </c:numRef>
            </c:minus>
            <c:noEndCap val="0"/>
          </c:errBars>
          <c:cat>
            <c:strRef>
              <c:f>('Master tally'!$B$8,'Master tally'!$B$35,'Master tally'!$B$38)</c:f>
              <c:strCache>
                <c:ptCount val="3"/>
                <c:pt idx="0">
                  <c:v>36676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tally'!$Y$8,'Master tally'!$Y$35,'Master tally'!$Y$38)</c:f>
              <c:numCache>
                <c:ptCount val="3"/>
                <c:pt idx="0">
                  <c:v>3.230781840136146</c:v>
                </c:pt>
                <c:pt idx="1">
                  <c:v>4.842832999730701</c:v>
                </c:pt>
                <c:pt idx="2">
                  <c:v>3.2593870783433325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tally'!$Z$11,'Master tally'!$Z$36,'Master tally'!$Z$39)</c:f>
                <c:numCache>
                  <c:ptCount val="3"/>
                  <c:pt idx="0">
                    <c:v>0.3858809011689368</c:v>
                  </c:pt>
                  <c:pt idx="1">
                    <c:v>0.6008402556412709</c:v>
                  </c:pt>
                  <c:pt idx="2">
                    <c:v>0.42288521381057215</c:v>
                  </c:pt>
                </c:numCache>
              </c:numRef>
            </c:plus>
            <c:minus>
              <c:numRef>
                <c:f>('Master tally'!$Z$11,'Master tally'!$Z$36,'Master tally'!$Z$39)</c:f>
                <c:numCache>
                  <c:ptCount val="3"/>
                  <c:pt idx="0">
                    <c:v>0.3858809011689368</c:v>
                  </c:pt>
                  <c:pt idx="1">
                    <c:v>0.6008402556412709</c:v>
                  </c:pt>
                  <c:pt idx="2">
                    <c:v>0.42288521381057215</c:v>
                  </c:pt>
                </c:numCache>
              </c:numRef>
            </c:minus>
            <c:noEndCap val="0"/>
          </c:errBars>
          <c:val>
            <c:numRef>
              <c:f>('Master tally'!$Y$11,'Master tally'!$Y$36,'Master tally'!$Y$39)</c:f>
              <c:numCache>
                <c:ptCount val="3"/>
                <c:pt idx="0">
                  <c:v>2.659015886835458</c:v>
                </c:pt>
                <c:pt idx="1">
                  <c:v>4.520735170568514</c:v>
                </c:pt>
                <c:pt idx="2">
                  <c:v>1.5551115595061906</c:v>
                </c:pt>
              </c:numCache>
            </c:numRef>
          </c:val>
        </c:ser>
        <c:axId val="60398891"/>
        <c:axId val="33595536"/>
      </c:barChart>
      <c:catAx>
        <c:axId val="60398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95536"/>
        <c:crosses val="autoZero"/>
        <c:auto val="0"/>
        <c:lblOffset val="100"/>
        <c:noMultiLvlLbl val="0"/>
      </c:catAx>
      <c:valAx>
        <c:axId val="33595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98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mesostigs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tally'!$H$22,'Master tally'!$H$35,'Master tally'!$H$38)</c:f>
                <c:numCache>
                  <c:ptCount val="3"/>
                  <c:pt idx="0">
                    <c:v>1995.5644544273641</c:v>
                  </c:pt>
                  <c:pt idx="1">
                    <c:v>1995.5644544273641</c:v>
                  </c:pt>
                  <c:pt idx="2">
                    <c:v>1277.2406292213016</c:v>
                  </c:pt>
                </c:numCache>
              </c:numRef>
            </c:plus>
            <c:minus>
              <c:numRef>
                <c:f>('Master tally'!$H$22,'Master tally'!$H$35,'Master tally'!$H$38)</c:f>
                <c:numCache>
                  <c:ptCount val="3"/>
                  <c:pt idx="0">
                    <c:v>1995.5644544273641</c:v>
                  </c:pt>
                  <c:pt idx="1">
                    <c:v>1995.5644544273641</c:v>
                  </c:pt>
                  <c:pt idx="2">
                    <c:v>1277.2406292213016</c:v>
                  </c:pt>
                </c:numCache>
              </c:numRef>
            </c:minus>
            <c:noEndCap val="0"/>
          </c:errBars>
          <c:cat>
            <c:strRef>
              <c:f>('Master tally'!$B$22,'Master tally'!$B$35,'Master tally'!$B$38)</c:f>
              <c:strCache>
                <c:ptCount val="3"/>
                <c:pt idx="0">
                  <c:v>36731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tally'!$G$22,'Master tally'!$G$35,'Master tally'!$G$38)</c:f>
              <c:numCache>
                <c:ptCount val="3"/>
                <c:pt idx="0">
                  <c:v>16662.4203821656</c:v>
                </c:pt>
                <c:pt idx="1">
                  <c:v>16662.4203821656</c:v>
                </c:pt>
                <c:pt idx="2">
                  <c:v>7898.089171974522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tally'!$H$25,'Master tally'!$H$36,'Master tally'!$H$39)</c:f>
                <c:numCache>
                  <c:ptCount val="3"/>
                  <c:pt idx="0">
                    <c:v>1639.5578817847986</c:v>
                  </c:pt>
                  <c:pt idx="1">
                    <c:v>1639.5578817847986</c:v>
                  </c:pt>
                  <c:pt idx="2">
                    <c:v>1061.6866983156335</c:v>
                  </c:pt>
                </c:numCache>
              </c:numRef>
            </c:plus>
            <c:minus>
              <c:numRef>
                <c:f>('Master tally'!$H$25,'Master tally'!$H$36,'Master tally'!$H$39)</c:f>
                <c:numCache>
                  <c:ptCount val="3"/>
                  <c:pt idx="0">
                    <c:v>1639.5578817847986</c:v>
                  </c:pt>
                  <c:pt idx="1">
                    <c:v>1639.5578817847986</c:v>
                  </c:pt>
                  <c:pt idx="2">
                    <c:v>1061.6866983156335</c:v>
                  </c:pt>
                </c:numCache>
              </c:numRef>
            </c:minus>
            <c:noEndCap val="0"/>
          </c:errBars>
          <c:val>
            <c:numRef>
              <c:f>('Master tally'!$G$25,'Master tally'!$G$36,'Master tally'!$G$39)</c:f>
              <c:numCache>
                <c:ptCount val="3"/>
                <c:pt idx="0">
                  <c:v>15133.757961783438</c:v>
                </c:pt>
                <c:pt idx="1">
                  <c:v>15133.757961783438</c:v>
                </c:pt>
                <c:pt idx="2">
                  <c:v>4311.611954924056</c:v>
                </c:pt>
              </c:numCache>
            </c:numRef>
          </c:val>
        </c:ser>
        <c:axId val="35404113"/>
        <c:axId val="49681214"/>
      </c:barChart>
      <c:catAx>
        <c:axId val="35404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81214"/>
        <c:crosses val="autoZero"/>
        <c:auto val="0"/>
        <c:lblOffset val="100"/>
        <c:noMultiLvlLbl val="0"/>
      </c:catAx>
      <c:valAx>
        <c:axId val="49681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041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mesostigs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tally'!$Q$22,'Master tally'!$Q$35,'Master tally'!$Q$38)</c:f>
                <c:numCache>
                  <c:ptCount val="3"/>
                  <c:pt idx="0">
                    <c:v>0.26485437162126485</c:v>
                  </c:pt>
                  <c:pt idx="1">
                    <c:v>0.26485437162126485</c:v>
                  </c:pt>
                  <c:pt idx="2">
                    <c:v>0.2556749648421116</c:v>
                  </c:pt>
                </c:numCache>
              </c:numRef>
            </c:plus>
            <c:minus>
              <c:numRef>
                <c:f>('Master tally'!$Q$22,'Master tally'!$Q$35,'Master tally'!$Q$38)</c:f>
                <c:numCache>
                  <c:ptCount val="3"/>
                  <c:pt idx="0">
                    <c:v>0.26485437162126485</c:v>
                  </c:pt>
                  <c:pt idx="1">
                    <c:v>0.26485437162126485</c:v>
                  </c:pt>
                  <c:pt idx="2">
                    <c:v>0.2556749648421116</c:v>
                  </c:pt>
                </c:numCache>
              </c:numRef>
            </c:minus>
            <c:noEndCap val="0"/>
          </c:errBars>
          <c:cat>
            <c:strRef>
              <c:f>('Master tally'!$B$22,'Master tally'!$B$35,'Master tally'!$B$38)</c:f>
              <c:strCache>
                <c:ptCount val="3"/>
                <c:pt idx="0">
                  <c:v>36731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tally'!$P$22,'Master tally'!$P$35,'Master tally'!$P$38)</c:f>
              <c:numCache>
                <c:ptCount val="3"/>
                <c:pt idx="0">
                  <c:v>2.1882188897240233</c:v>
                </c:pt>
                <c:pt idx="1">
                  <c:v>2.1882188897240233</c:v>
                </c:pt>
                <c:pt idx="2">
                  <c:v>1.2243171695712143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tally'!$Q$25,'Master tally'!$Q$36,'Master tally'!$Q$39)</c:f>
                <c:numCache>
                  <c:ptCount val="3"/>
                  <c:pt idx="0">
                    <c:v>0.23885375409830145</c:v>
                  </c:pt>
                  <c:pt idx="1">
                    <c:v>0.23885375409830145</c:v>
                  </c:pt>
                  <c:pt idx="2">
                    <c:v>0.3224281984647769</c:v>
                  </c:pt>
                </c:numCache>
              </c:numRef>
            </c:plus>
            <c:minus>
              <c:numRef>
                <c:f>('Master tally'!$Q$25,'Master tally'!$Q$36,'Master tally'!$Q$39)</c:f>
                <c:numCache>
                  <c:ptCount val="3"/>
                  <c:pt idx="0">
                    <c:v>0.23885375409830145</c:v>
                  </c:pt>
                  <c:pt idx="1">
                    <c:v>0.23885375409830145</c:v>
                  </c:pt>
                  <c:pt idx="2">
                    <c:v>0.3224281984647769</c:v>
                  </c:pt>
                </c:numCache>
              </c:numRef>
            </c:minus>
            <c:noEndCap val="0"/>
          </c:errBars>
          <c:val>
            <c:numRef>
              <c:f>('Master tally'!$P$25,'Master tally'!$P$36,'Master tally'!$P$39)</c:f>
              <c:numCache>
                <c:ptCount val="3"/>
                <c:pt idx="0">
                  <c:v>2.329066763364188</c:v>
                </c:pt>
                <c:pt idx="1">
                  <c:v>2.329066763364188</c:v>
                </c:pt>
                <c:pt idx="2">
                  <c:v>0.8948737039773936</c:v>
                </c:pt>
              </c:numCache>
            </c:numRef>
          </c:val>
        </c:ser>
        <c:axId val="21062119"/>
        <c:axId val="8271260"/>
      </c:barChart>
      <c:catAx>
        <c:axId val="21062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71260"/>
        <c:crosses val="autoZero"/>
        <c:auto val="0"/>
        <c:lblOffset val="100"/>
        <c:noMultiLvlLbl val="0"/>
      </c:catAx>
      <c:valAx>
        <c:axId val="8271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62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mesostigs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tally'!$Z$22,'Master tally'!$Z$35,'Master tally'!$Z$38)</c:f>
                <c:numCache>
                  <c:ptCount val="3"/>
                  <c:pt idx="0">
                    <c:v>0.578982972774653</c:v>
                  </c:pt>
                  <c:pt idx="1">
                    <c:v>0.578982972774653</c:v>
                  </c:pt>
                  <c:pt idx="2">
                    <c:v>0.6487970401327585</c:v>
                  </c:pt>
                </c:numCache>
              </c:numRef>
            </c:plus>
            <c:minus>
              <c:numRef>
                <c:f>('Master tally'!$Z$22,'Master tally'!$Z$35,'Master tally'!$Z$38)</c:f>
                <c:numCache>
                  <c:ptCount val="3"/>
                  <c:pt idx="0">
                    <c:v>0.578982972774653</c:v>
                  </c:pt>
                  <c:pt idx="1">
                    <c:v>0.578982972774653</c:v>
                  </c:pt>
                  <c:pt idx="2">
                    <c:v>0.6487970401327585</c:v>
                  </c:pt>
                </c:numCache>
              </c:numRef>
            </c:minus>
            <c:noEndCap val="0"/>
          </c:errBars>
          <c:cat>
            <c:strRef>
              <c:f>('Master tally'!$B$22,'Master tally'!$B$35,'Master tally'!$B$38)</c:f>
              <c:strCache>
                <c:ptCount val="3"/>
                <c:pt idx="0">
                  <c:v>36731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tally'!$Y$22,'Master tally'!$Y$35,'Master tally'!$Y$38)</c:f>
              <c:numCache>
                <c:ptCount val="3"/>
                <c:pt idx="0">
                  <c:v>4.842832999730701</c:v>
                </c:pt>
                <c:pt idx="1">
                  <c:v>4.842832999730701</c:v>
                </c:pt>
                <c:pt idx="2">
                  <c:v>3.2593870783433325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tally'!$Z$25,'Master tally'!$Z$36,'Master tally'!$Z$39)</c:f>
                <c:numCache>
                  <c:ptCount val="3"/>
                  <c:pt idx="0">
                    <c:v>0.6008402556412709</c:v>
                  </c:pt>
                  <c:pt idx="1">
                    <c:v>0.6008402556412709</c:v>
                  </c:pt>
                  <c:pt idx="2">
                    <c:v>0.42288521381057215</c:v>
                  </c:pt>
                </c:numCache>
              </c:numRef>
            </c:plus>
            <c:minus>
              <c:numRef>
                <c:f>('Master tally'!$Z$25,'Master tally'!$Z$36,'Master tally'!$Z$39)</c:f>
                <c:numCache>
                  <c:ptCount val="3"/>
                  <c:pt idx="0">
                    <c:v>0.6008402556412709</c:v>
                  </c:pt>
                  <c:pt idx="1">
                    <c:v>0.6008402556412709</c:v>
                  </c:pt>
                  <c:pt idx="2">
                    <c:v>0.42288521381057215</c:v>
                  </c:pt>
                </c:numCache>
              </c:numRef>
            </c:minus>
            <c:noEndCap val="0"/>
          </c:errBars>
          <c:val>
            <c:numRef>
              <c:f>('Master tally'!$Y$25,'Master tally'!$Y$36,'Master tally'!$Y$39)</c:f>
              <c:numCache>
                <c:ptCount val="3"/>
                <c:pt idx="0">
                  <c:v>4.520735170568514</c:v>
                </c:pt>
                <c:pt idx="1">
                  <c:v>4.520735170568514</c:v>
                </c:pt>
                <c:pt idx="2">
                  <c:v>1.5551115595061906</c:v>
                </c:pt>
              </c:numCache>
            </c:numRef>
          </c:val>
        </c:ser>
        <c:axId val="36662381"/>
        <c:axId val="39194410"/>
      </c:barChart>
      <c:catAx>
        <c:axId val="3666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94410"/>
        <c:crosses val="autoZero"/>
        <c:auto val="0"/>
        <c:lblOffset val="100"/>
        <c:noMultiLvlLbl val="0"/>
      </c:catAx>
      <c:valAx>
        <c:axId val="39194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62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prostigmatids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tally'!$J$6,'Master tally'!$J$13,'Master tally'!$J$20,'Master tally'!$J$27)</c:f>
                <c:numCache>
                  <c:ptCount val="4"/>
                  <c:pt idx="0">
                    <c:v>2905.6502937598357</c:v>
                  </c:pt>
                  <c:pt idx="1">
                    <c:v>4199.281255600259</c:v>
                  </c:pt>
                  <c:pt idx="2">
                    <c:v>7637.648290757405</c:v>
                  </c:pt>
                  <c:pt idx="3">
                    <c:v>7029.209195168186</c:v>
                  </c:pt>
                </c:numCache>
              </c:numRef>
            </c:plus>
            <c:minus>
              <c:numRef>
                <c:f>('Master tally'!$J$6,'Master tally'!$J$13,'Master tally'!$J$20,'Master tally'!$J$27)</c:f>
                <c:numCache>
                  <c:ptCount val="4"/>
                  <c:pt idx="0">
                    <c:v>2905.6502937598357</c:v>
                  </c:pt>
                  <c:pt idx="1">
                    <c:v>4199.281255600259</c:v>
                  </c:pt>
                  <c:pt idx="2">
                    <c:v>7637.648290757405</c:v>
                  </c:pt>
                  <c:pt idx="3">
                    <c:v>7029.209195168186</c:v>
                  </c:pt>
                </c:numCache>
              </c:numRef>
            </c:minus>
            <c:noEndCap val="0"/>
          </c:errBars>
          <c:cat>
            <c:strRef>
              <c:f>('Master tally'!$B$6,'Master tally'!$B$13,'Master tally'!$B$20,'Master tally'!$B$27)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tally'!$I$6,'Master tally'!$I$13,'Master tally'!$I$20,'Master tally'!$I$27)</c:f>
              <c:numCache>
                <c:ptCount val="4"/>
                <c:pt idx="0">
                  <c:v>18598.726114649682</c:v>
                </c:pt>
                <c:pt idx="1">
                  <c:v>26292.99363057324</c:v>
                </c:pt>
                <c:pt idx="2">
                  <c:v>40764.33121019108</c:v>
                </c:pt>
                <c:pt idx="3">
                  <c:v>51872.611464968155</c:v>
                </c:pt>
              </c:numCache>
            </c:numRef>
          </c:val>
        </c:ser>
        <c:ser>
          <c:idx val="1"/>
          <c:order val="1"/>
          <c:tx>
            <c:v>C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tally'!$J$7,'Master tally'!$J$14,'Master tally'!$J$21,'Master tally'!$J$28)</c:f>
                <c:numCache>
                  <c:ptCount val="4"/>
                  <c:pt idx="0">
                    <c:v>1571.102312335921</c:v>
                  </c:pt>
                  <c:pt idx="1">
                    <c:v>7974.988059267718</c:v>
                  </c:pt>
                  <c:pt idx="2">
                    <c:v>11251.150802943537</c:v>
                  </c:pt>
                  <c:pt idx="3">
                    <c:v>8177.094724105759</c:v>
                  </c:pt>
                </c:numCache>
              </c:numRef>
            </c:plus>
            <c:minus>
              <c:numRef>
                <c:f>('Master tally'!$J$7,'Master tally'!$J$14,'Master tally'!$J$21,'Master tally'!$J$28)</c:f>
                <c:numCache>
                  <c:ptCount val="4"/>
                  <c:pt idx="0">
                    <c:v>1571.102312335921</c:v>
                  </c:pt>
                  <c:pt idx="1">
                    <c:v>7974.988059267718</c:v>
                  </c:pt>
                  <c:pt idx="2">
                    <c:v>11251.150802943537</c:v>
                  </c:pt>
                  <c:pt idx="3">
                    <c:v>8177.094724105759</c:v>
                  </c:pt>
                </c:numCache>
              </c:numRef>
            </c:minus>
            <c:noEndCap val="0"/>
          </c:errBars>
          <c:val>
            <c:numRef>
              <c:f>('Master tally'!$I$7,'Master tally'!$I$14,'Master tally'!$I$21,'Master tally'!$I$28)</c:f>
              <c:numCache>
                <c:ptCount val="4"/>
                <c:pt idx="0">
                  <c:v>11108.28025477707</c:v>
                </c:pt>
                <c:pt idx="1">
                  <c:v>33732.48407643312</c:v>
                </c:pt>
                <c:pt idx="2">
                  <c:v>50904.45859872611</c:v>
                </c:pt>
                <c:pt idx="3">
                  <c:v>55031.84713375797</c:v>
                </c:pt>
              </c:numCache>
            </c:numRef>
          </c:val>
        </c:ser>
        <c:ser>
          <c:idx val="2"/>
          <c:order val="2"/>
          <c:tx>
            <c:v>Ca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tally'!$J$9,'Master tally'!$J$16,'Master tally'!$J$23,'Master tally'!$J$30)</c:f>
                <c:numCache>
                  <c:ptCount val="4"/>
                  <c:pt idx="0">
                    <c:v>3275.7986483931436</c:v>
                  </c:pt>
                  <c:pt idx="1">
                    <c:v>2789.1334370504837</c:v>
                  </c:pt>
                  <c:pt idx="2">
                    <c:v>7912.595403804918</c:v>
                  </c:pt>
                  <c:pt idx="3">
                    <c:v>8255.416109897445</c:v>
                  </c:pt>
                </c:numCache>
              </c:numRef>
            </c:plus>
            <c:minus>
              <c:numRef>
                <c:f>('Master tally'!$J$9,'Master tally'!$J$16,'Master tally'!$J$23,'Master tally'!$J$30)</c:f>
                <c:numCache>
                  <c:ptCount val="4"/>
                  <c:pt idx="0">
                    <c:v>3275.7986483931436</c:v>
                  </c:pt>
                  <c:pt idx="1">
                    <c:v>2789.1334370504837</c:v>
                  </c:pt>
                  <c:pt idx="2">
                    <c:v>7912.595403804918</c:v>
                  </c:pt>
                  <c:pt idx="3">
                    <c:v>8255.416109897445</c:v>
                  </c:pt>
                </c:numCache>
              </c:numRef>
            </c:minus>
            <c:noEndCap val="0"/>
          </c:errBars>
          <c:val>
            <c:numRef>
              <c:f>('Master tally'!$I$9,'Master tally'!$I$16,'Master tally'!$I$23,'Master tally'!$I$30)</c:f>
              <c:numCache>
                <c:ptCount val="4"/>
                <c:pt idx="0">
                  <c:v>9273.88535031847</c:v>
                </c:pt>
                <c:pt idx="1">
                  <c:v>27770.700636942674</c:v>
                </c:pt>
                <c:pt idx="2">
                  <c:v>33121.01910828025</c:v>
                </c:pt>
                <c:pt idx="3">
                  <c:v>59074.309978768564</c:v>
                </c:pt>
              </c:numCache>
            </c:numRef>
          </c:val>
        </c:ser>
        <c:ser>
          <c:idx val="3"/>
          <c:order val="3"/>
          <c:tx>
            <c:v>C and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tally'!$J$10,'Master tally'!$J$17,'Master tally'!$J$24,'Master tally'!$J$31)</c:f>
                <c:numCache>
                  <c:ptCount val="4"/>
                  <c:pt idx="0">
                    <c:v>2797.9631805654676</c:v>
                  </c:pt>
                  <c:pt idx="1">
                    <c:v>6956.217597695144</c:v>
                  </c:pt>
                  <c:pt idx="2">
                    <c:v>4682.35618146655</c:v>
                  </c:pt>
                  <c:pt idx="3">
                    <c:v>5905.177557126228</c:v>
                  </c:pt>
                </c:numCache>
              </c:numRef>
            </c:plus>
            <c:minus>
              <c:numRef>
                <c:f>('Master tally'!$J$10,'Master tally'!$J$17,'Master tally'!$J$24,'Master tally'!$J$31)</c:f>
                <c:numCache>
                  <c:ptCount val="4"/>
                  <c:pt idx="0">
                    <c:v>2797.9631805654676</c:v>
                  </c:pt>
                  <c:pt idx="1">
                    <c:v>6956.217597695144</c:v>
                  </c:pt>
                  <c:pt idx="2">
                    <c:v>4682.35618146655</c:v>
                  </c:pt>
                  <c:pt idx="3">
                    <c:v>5905.177557126228</c:v>
                  </c:pt>
                </c:numCache>
              </c:numRef>
            </c:minus>
            <c:noEndCap val="0"/>
          </c:errBars>
          <c:val>
            <c:numRef>
              <c:f>('Master tally'!$I$10,'Master tally'!$I$17,'Master tally'!$I$24,'Master tally'!$I$31)</c:f>
              <c:numCache>
                <c:ptCount val="4"/>
                <c:pt idx="0">
                  <c:v>11821.656050955415</c:v>
                </c:pt>
                <c:pt idx="1">
                  <c:v>43363.05732484076</c:v>
                </c:pt>
                <c:pt idx="2">
                  <c:v>36789.80891719745</c:v>
                </c:pt>
                <c:pt idx="3">
                  <c:v>50140.127388535024</c:v>
                </c:pt>
              </c:numCache>
            </c:numRef>
          </c:val>
        </c:ser>
        <c:axId val="18917987"/>
        <c:axId val="46003048"/>
      </c:barChart>
      <c:catAx>
        <c:axId val="1891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03048"/>
        <c:crosses val="autoZero"/>
        <c:auto val="0"/>
        <c:lblOffset val="100"/>
        <c:noMultiLvlLbl val="0"/>
      </c:catAx>
      <c:valAx>
        <c:axId val="4600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7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prostigmatids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tally'!$S$6,'Master tally'!$S$13,'Master tally'!$S$20,'Master tally'!$S$27)</c:f>
                <c:numCache>
                  <c:ptCount val="4"/>
                  <c:pt idx="0">
                    <c:v>0.578066047866443</c:v>
                  </c:pt>
                  <c:pt idx="1">
                    <c:v>0.7287142474249401</c:v>
                  </c:pt>
                  <c:pt idx="2">
                    <c:v>0.9918865043716186</c:v>
                  </c:pt>
                  <c:pt idx="3">
                    <c:v>1.66366458471021</c:v>
                  </c:pt>
                </c:numCache>
              </c:numRef>
            </c:plus>
            <c:minus>
              <c:numRef>
                <c:f>('Master tally'!$S$6,'Master tally'!$S$13,'Master tally'!$S$20,'Master tally'!$S$27)</c:f>
                <c:numCache>
                  <c:ptCount val="4"/>
                  <c:pt idx="0">
                    <c:v>0.578066047866443</c:v>
                  </c:pt>
                  <c:pt idx="1">
                    <c:v>0.7287142474249401</c:v>
                  </c:pt>
                  <c:pt idx="2">
                    <c:v>0.9918865043716186</c:v>
                  </c:pt>
                  <c:pt idx="3">
                    <c:v>1.66366458471021</c:v>
                  </c:pt>
                </c:numCache>
              </c:numRef>
            </c:minus>
            <c:noEndCap val="0"/>
          </c:errBars>
          <c:cat>
            <c:strRef>
              <c:f>('Master tally'!$B$6,'Master tally'!$B$13,'Master tally'!$B$20,'Master tally'!$B$27)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tally'!$R$6,'Master tally'!$R$13,'Master tally'!$R$20,'Master tally'!$R$27)</c:f>
              <c:numCache>
                <c:ptCount val="4"/>
                <c:pt idx="0">
                  <c:v>3.1798324823440756</c:v>
                </c:pt>
                <c:pt idx="1">
                  <c:v>3.9072212752989097</c:v>
                </c:pt>
                <c:pt idx="2">
                  <c:v>5.445632824203313</c:v>
                </c:pt>
                <c:pt idx="3">
                  <c:v>11.507751474604703</c:v>
                </c:pt>
              </c:numCache>
            </c:numRef>
          </c:val>
        </c:ser>
        <c:ser>
          <c:idx val="1"/>
          <c:order val="1"/>
          <c:tx>
            <c:v>C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tally'!$S$7,'Master tally'!$S$14,'Master tally'!$S$21,'Master tally'!$S$28)</c:f>
                <c:numCache>
                  <c:ptCount val="4"/>
                  <c:pt idx="0">
                    <c:v>0.5114995120022144</c:v>
                  </c:pt>
                  <c:pt idx="1">
                    <c:v>1.297227495889725</c:v>
                  </c:pt>
                  <c:pt idx="2">
                    <c:v>1.373394134059188</c:v>
                  </c:pt>
                  <c:pt idx="3">
                    <c:v>2.021643506768399</c:v>
                  </c:pt>
                </c:numCache>
              </c:numRef>
            </c:plus>
            <c:minus>
              <c:numRef>
                <c:f>('Master tally'!$S$7,'Master tally'!$S$14,'Master tally'!$S$21,'Master tally'!$S$28)</c:f>
                <c:numCache>
                  <c:ptCount val="4"/>
                  <c:pt idx="0">
                    <c:v>0.5114995120022144</c:v>
                  </c:pt>
                  <c:pt idx="1">
                    <c:v>1.297227495889725</c:v>
                  </c:pt>
                  <c:pt idx="2">
                    <c:v>1.373394134059188</c:v>
                  </c:pt>
                  <c:pt idx="3">
                    <c:v>2.021643506768399</c:v>
                  </c:pt>
                </c:numCache>
              </c:numRef>
            </c:minus>
            <c:noEndCap val="0"/>
          </c:errBars>
          <c:val>
            <c:numRef>
              <c:f>('Master tally'!$R$7,'Master tally'!$R$14,'Master tally'!$R$21,'Master tally'!$R$28)</c:f>
              <c:numCache>
                <c:ptCount val="4"/>
                <c:pt idx="0">
                  <c:v>1.9948506481431454</c:v>
                </c:pt>
                <c:pt idx="1">
                  <c:v>4.611684091770853</c:v>
                </c:pt>
                <c:pt idx="2">
                  <c:v>6.6207485883983725</c:v>
                </c:pt>
                <c:pt idx="3">
                  <c:v>11.526882425441833</c:v>
                </c:pt>
              </c:numCache>
            </c:numRef>
          </c:val>
        </c:ser>
        <c:ser>
          <c:idx val="2"/>
          <c:order val="2"/>
          <c:tx>
            <c:v>Ca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tally'!$S$9,'Master tally'!$S$16,'Master tally'!$S$23,'Master tally'!$S$30)</c:f>
                <c:numCache>
                  <c:ptCount val="4"/>
                  <c:pt idx="0">
                    <c:v>0.819726268432194</c:v>
                  </c:pt>
                  <c:pt idx="1">
                    <c:v>0.4083927387706275</c:v>
                  </c:pt>
                  <c:pt idx="2">
                    <c:v>1.6883079126747764</c:v>
                  </c:pt>
                  <c:pt idx="3">
                    <c:v>2.230429086220942</c:v>
                  </c:pt>
                </c:numCache>
              </c:numRef>
            </c:plus>
            <c:minus>
              <c:numRef>
                <c:f>('Master tally'!$S$9,'Master tally'!$S$16,'Master tally'!$S$23,'Master tally'!$S$30)</c:f>
                <c:numCache>
                  <c:ptCount val="4"/>
                  <c:pt idx="0">
                    <c:v>0.819726268432194</c:v>
                  </c:pt>
                  <c:pt idx="1">
                    <c:v>0.4083927387706275</c:v>
                  </c:pt>
                  <c:pt idx="2">
                    <c:v>1.6883079126747764</c:v>
                  </c:pt>
                  <c:pt idx="3">
                    <c:v>2.230429086220942</c:v>
                  </c:pt>
                </c:numCache>
              </c:numRef>
            </c:minus>
            <c:noEndCap val="0"/>
          </c:errBars>
          <c:val>
            <c:numRef>
              <c:f>('Master tally'!$R$9,'Master tally'!$R$16,'Master tally'!$R$23,'Master tally'!$R$30)</c:f>
              <c:numCache>
                <c:ptCount val="4"/>
                <c:pt idx="0">
                  <c:v>1.8222640778020214</c:v>
                </c:pt>
                <c:pt idx="1">
                  <c:v>3.3792951152535005</c:v>
                </c:pt>
                <c:pt idx="2">
                  <c:v>5.365026193134866</c:v>
                </c:pt>
                <c:pt idx="3">
                  <c:v>13.040524989627524</c:v>
                </c:pt>
              </c:numCache>
            </c:numRef>
          </c:val>
        </c:ser>
        <c:ser>
          <c:idx val="3"/>
          <c:order val="3"/>
          <c:tx>
            <c:v>C and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tally'!$S$10,'Master tally'!$S$17,'Master tally'!$S$24,'Master tally'!$S$31)</c:f>
                <c:numCache>
                  <c:ptCount val="4"/>
                  <c:pt idx="0">
                    <c:v>0.47570924754322974</c:v>
                  </c:pt>
                  <c:pt idx="1">
                    <c:v>1.3776391058979882</c:v>
                  </c:pt>
                  <c:pt idx="2">
                    <c:v>0.8041630006046375</c:v>
                  </c:pt>
                  <c:pt idx="3">
                    <c:v>2.0428737634491956</c:v>
                  </c:pt>
                </c:numCache>
              </c:numRef>
            </c:plus>
            <c:minus>
              <c:numRef>
                <c:f>('Master tally'!$S$10,'Master tally'!$S$17,'Master tally'!$S$24,'Master tally'!$S$31)</c:f>
                <c:numCache>
                  <c:ptCount val="4"/>
                  <c:pt idx="0">
                    <c:v>0.47570924754322974</c:v>
                  </c:pt>
                  <c:pt idx="1">
                    <c:v>1.3776391058979882</c:v>
                  </c:pt>
                  <c:pt idx="2">
                    <c:v>0.8041630006046375</c:v>
                  </c:pt>
                  <c:pt idx="3">
                    <c:v>2.0428737634491956</c:v>
                  </c:pt>
                </c:numCache>
              </c:numRef>
            </c:minus>
            <c:noEndCap val="0"/>
          </c:errBars>
          <c:val>
            <c:numRef>
              <c:f>('Master tally'!$R$10,'Master tally'!$R$17,'Master tally'!$R$24,'Master tally'!$R$31)</c:f>
              <c:numCache>
                <c:ptCount val="4"/>
                <c:pt idx="0">
                  <c:v>2.023673809441683</c:v>
                </c:pt>
                <c:pt idx="1">
                  <c:v>6.202531713853437</c:v>
                </c:pt>
                <c:pt idx="2">
                  <c:v>6.252511949221052</c:v>
                </c:pt>
                <c:pt idx="3">
                  <c:v>10.009941470015086</c:v>
                </c:pt>
              </c:numCache>
            </c:numRef>
          </c:val>
        </c:ser>
        <c:axId val="56871241"/>
        <c:axId val="9069014"/>
      </c:barChart>
      <c:catAx>
        <c:axId val="5687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9014"/>
        <c:crosses val="autoZero"/>
        <c:auto val="0"/>
        <c:lblOffset val="100"/>
        <c:noMultiLvlLbl val="0"/>
      </c:catAx>
      <c:valAx>
        <c:axId val="9069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71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prostigmatids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tally'!$AB$6,'Master tally'!$AB$13,'Master tally'!$AB$20,'Master tally'!$AB$27)</c:f>
                <c:numCache>
                  <c:ptCount val="4"/>
                  <c:pt idx="0">
                    <c:v>1.0791059384425494</c:v>
                  </c:pt>
                  <c:pt idx="1">
                    <c:v>1.1796688796123036</c:v>
                  </c:pt>
                  <c:pt idx="2">
                    <c:v>2.6087960416456113</c:v>
                  </c:pt>
                  <c:pt idx="3">
                    <c:v>3.43649899898906</c:v>
                  </c:pt>
                </c:numCache>
              </c:numRef>
            </c:plus>
            <c:minus>
              <c:numRef>
                <c:f>('Master tally'!$AB$6,'Master tally'!$AB$13,'Master tally'!$AB$20,'Master tally'!$AB$27)</c:f>
                <c:numCache>
                  <c:ptCount val="4"/>
                  <c:pt idx="0">
                    <c:v>1.0791059384425494</c:v>
                  </c:pt>
                  <c:pt idx="1">
                    <c:v>1.1796688796123036</c:v>
                  </c:pt>
                  <c:pt idx="2">
                    <c:v>2.6087960416456113</c:v>
                  </c:pt>
                  <c:pt idx="3">
                    <c:v>3.43649899898906</c:v>
                  </c:pt>
                </c:numCache>
              </c:numRef>
            </c:minus>
            <c:noEndCap val="0"/>
          </c:errBars>
          <c:cat>
            <c:strRef>
              <c:f>('Master tally'!$B$6,'Master tally'!$B$13,'Master tally'!$B$20,'Master tally'!$B$27)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tally'!$AA$6,'Master tally'!$AA$13,'Master tally'!$AA$20,'Master tally'!$AA$27)</c:f>
              <c:numCache>
                <c:ptCount val="4"/>
                <c:pt idx="0">
                  <c:v>5.421798950901956</c:v>
                </c:pt>
                <c:pt idx="1">
                  <c:v>6.956482540178098</c:v>
                </c:pt>
                <c:pt idx="2">
                  <c:v>11.699776679069387</c:v>
                </c:pt>
                <c:pt idx="3">
                  <c:v>19.538881625164414</c:v>
                </c:pt>
              </c:numCache>
            </c:numRef>
          </c:val>
        </c:ser>
        <c:ser>
          <c:idx val="1"/>
          <c:order val="1"/>
          <c:tx>
            <c:v>C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tally'!$AB$7,'Master tally'!$AB$14,'Master tally'!$AB$21,'Master tally'!$AB$28)</c:f>
                <c:numCache>
                  <c:ptCount val="4"/>
                  <c:pt idx="0">
                    <c:v>0.7463253270625375</c:v>
                  </c:pt>
                  <c:pt idx="1">
                    <c:v>2.323840848053384</c:v>
                  </c:pt>
                  <c:pt idx="2">
                    <c:v>4.085034588845514</c:v>
                  </c:pt>
                  <c:pt idx="3">
                    <c:v>2.8659548593227058</c:v>
                  </c:pt>
                </c:numCache>
              </c:numRef>
            </c:plus>
            <c:minus>
              <c:numRef>
                <c:f>('Master tally'!$AB$7,'Master tally'!$AB$14,'Master tally'!$AB$21,'Master tally'!$AB$28)</c:f>
                <c:numCache>
                  <c:ptCount val="4"/>
                  <c:pt idx="0">
                    <c:v>0.7463253270625375</c:v>
                  </c:pt>
                  <c:pt idx="1">
                    <c:v>2.323840848053384</c:v>
                  </c:pt>
                  <c:pt idx="2">
                    <c:v>4.085034588845514</c:v>
                  </c:pt>
                  <c:pt idx="3">
                    <c:v>2.8659548593227058</c:v>
                  </c:pt>
                </c:numCache>
              </c:numRef>
            </c:minus>
            <c:noEndCap val="0"/>
          </c:errBars>
          <c:val>
            <c:numRef>
              <c:f>('Master tally'!$AA$7,'Master tally'!$AA$14,'Master tally'!$AA$21,'Master tally'!$AA$28)</c:f>
              <c:numCache>
                <c:ptCount val="4"/>
                <c:pt idx="0">
                  <c:v>3.663195091536462</c:v>
                </c:pt>
                <c:pt idx="1">
                  <c:v>8.933977344367817</c:v>
                </c:pt>
                <c:pt idx="2">
                  <c:v>16.237920318268742</c:v>
                </c:pt>
                <c:pt idx="3">
                  <c:v>20.068370702700744</c:v>
                </c:pt>
              </c:numCache>
            </c:numRef>
          </c:val>
        </c:ser>
        <c:ser>
          <c:idx val="2"/>
          <c:order val="2"/>
          <c:tx>
            <c:v>Ca added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tally'!$AB$9,'Master tally'!$AB$16,'Master tally'!$AB$23,'Master tally'!$AB$30)</c:f>
                <c:numCache>
                  <c:ptCount val="4"/>
                  <c:pt idx="0">
                    <c:v>0.8932552372250552</c:v>
                  </c:pt>
                  <c:pt idx="1">
                    <c:v>1.1377444673479198</c:v>
                  </c:pt>
                  <c:pt idx="2">
                    <c:v>2.586758995764609</c:v>
                  </c:pt>
                  <c:pt idx="3">
                    <c:v>3.8392160612573067</c:v>
                  </c:pt>
                </c:numCache>
              </c:numRef>
            </c:plus>
            <c:minus>
              <c:numRef>
                <c:f>('Master tally'!$AB$9,'Master tally'!$AB$16,'Master tally'!$AB$23,'Master tally'!$AB$30)</c:f>
                <c:numCache>
                  <c:ptCount val="4"/>
                  <c:pt idx="0">
                    <c:v>0.8932552372250552</c:v>
                  </c:pt>
                  <c:pt idx="1">
                    <c:v>1.1377444673479198</c:v>
                  </c:pt>
                  <c:pt idx="2">
                    <c:v>2.586758995764609</c:v>
                  </c:pt>
                  <c:pt idx="3">
                    <c:v>3.8392160612573067</c:v>
                  </c:pt>
                </c:numCache>
              </c:numRef>
            </c:minus>
            <c:noEndCap val="0"/>
          </c:errBars>
          <c:val>
            <c:numRef>
              <c:f>('Master tally'!$AA$9,'Master tally'!$AA$16,'Master tally'!$AA$23,'Master tally'!$AA$30)</c:f>
              <c:numCache>
                <c:ptCount val="4"/>
                <c:pt idx="0">
                  <c:v>2.6591505729278686</c:v>
                </c:pt>
                <c:pt idx="1">
                  <c:v>7.233139348858016</c:v>
                </c:pt>
                <c:pt idx="2">
                  <c:v>10.131186685748784</c:v>
                </c:pt>
                <c:pt idx="3">
                  <c:v>22.814605828437333</c:v>
                </c:pt>
              </c:numCache>
            </c:numRef>
          </c:val>
        </c:ser>
        <c:ser>
          <c:idx val="3"/>
          <c:order val="3"/>
          <c:tx>
            <c:v>C and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tally'!$AB$10,'Master tally'!$AB$17,'Master tally'!$AB$24,'Master tally'!$AB$31)</c:f>
                <c:numCache>
                  <c:ptCount val="4"/>
                  <c:pt idx="0">
                    <c:v>0.5980203620041372</c:v>
                  </c:pt>
                  <c:pt idx="1">
                    <c:v>1.5461869671594022</c:v>
                  </c:pt>
                  <c:pt idx="2">
                    <c:v>1.099419379413536</c:v>
                  </c:pt>
                  <c:pt idx="3">
                    <c:v>3.3059115176260088</c:v>
                  </c:pt>
                </c:numCache>
              </c:numRef>
            </c:plus>
            <c:minus>
              <c:numRef>
                <c:f>('Master tally'!$AB$10,'Master tally'!$AB$17,'Master tally'!$AB$24,'Master tally'!$AB$31)</c:f>
                <c:numCache>
                  <c:ptCount val="4"/>
                  <c:pt idx="0">
                    <c:v>0.5980203620041372</c:v>
                  </c:pt>
                  <c:pt idx="1">
                    <c:v>1.5461869671594022</c:v>
                  </c:pt>
                  <c:pt idx="2">
                    <c:v>1.099419379413536</c:v>
                  </c:pt>
                  <c:pt idx="3">
                    <c:v>3.3059115176260088</c:v>
                  </c:pt>
                </c:numCache>
              </c:numRef>
            </c:minus>
            <c:noEndCap val="0"/>
          </c:errBars>
          <c:val>
            <c:numRef>
              <c:f>('Master tally'!$AA$10,'Master tally'!$AA$17,'Master tally'!$AA$24,'Master tally'!$AA$31)</c:f>
              <c:numCache>
                <c:ptCount val="4"/>
                <c:pt idx="0">
                  <c:v>2.958786870122558</c:v>
                </c:pt>
                <c:pt idx="1">
                  <c:v>9.725929687348055</c:v>
                </c:pt>
                <c:pt idx="2">
                  <c:v>9.898527503990346</c:v>
                </c:pt>
                <c:pt idx="3">
                  <c:v>16.572989409528724</c:v>
                </c:pt>
              </c:numCache>
            </c:numRef>
          </c:val>
        </c:ser>
        <c:axId val="5452447"/>
        <c:axId val="44033524"/>
      </c:barChart>
      <c:catAx>
        <c:axId val="5452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33524"/>
        <c:crosses val="autoZero"/>
        <c:auto val="0"/>
        <c:lblOffset val="100"/>
        <c:noMultiLvlLbl val="0"/>
      </c:catAx>
      <c:valAx>
        <c:axId val="4403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2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collembola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nn-Ca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tally'!$M$8,'Master tally'!$M$15,'Master tally'!$M$22,'Master tally'!$M$29)</c:f>
                <c:numCache>
                  <c:ptCount val="4"/>
                  <c:pt idx="0">
                    <c:v>1.3255980358661301</c:v>
                  </c:pt>
                  <c:pt idx="1">
                    <c:v>0.9013363580136977</c:v>
                  </c:pt>
                  <c:pt idx="2">
                    <c:v>0.4735873518658394</c:v>
                  </c:pt>
                  <c:pt idx="3">
                    <c:v>1.6218729846023991</c:v>
                  </c:pt>
                </c:numCache>
              </c:numRef>
            </c:plus>
            <c:minus>
              <c:numRef>
                <c:f>('Master tally'!$M$8,'Master tally'!$M$15,'Master tally'!$M$22,'Master tally'!$M$29)</c:f>
                <c:numCache>
                  <c:ptCount val="4"/>
                  <c:pt idx="0">
                    <c:v>1.3255980358661301</c:v>
                  </c:pt>
                  <c:pt idx="1">
                    <c:v>0.9013363580136977</c:v>
                  </c:pt>
                  <c:pt idx="2">
                    <c:v>0.4735873518658394</c:v>
                  </c:pt>
                  <c:pt idx="3">
                    <c:v>1.6218729846023991</c:v>
                  </c:pt>
                </c:numCache>
              </c:numRef>
            </c:minus>
            <c:noEndCap val="0"/>
          </c:errBars>
          <c:cat>
            <c:strRef>
              <c:f>('Master tally'!$B$8,'Master tally'!$B$15,'Master tally'!$B$22,'Master tally'!$B$29)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tally'!$L$8,'Master tally'!$L$15,'Master tally'!$L$22,'Master tally'!$L$29)</c:f>
              <c:numCache>
                <c:ptCount val="4"/>
                <c:pt idx="0">
                  <c:v>5.236777437299591</c:v>
                </c:pt>
                <c:pt idx="1">
                  <c:v>4.432364669861123</c:v>
                </c:pt>
                <c:pt idx="2">
                  <c:v>4.8032998607631745</c:v>
                </c:pt>
                <c:pt idx="3">
                  <c:v>8.64229248511698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tally'!$M$11,'Master tally'!$M$18,'Master tally'!$M$25,'Master tally'!$M$32)</c:f>
                <c:numCache>
                  <c:ptCount val="4"/>
                  <c:pt idx="0">
                    <c:v>0.7011208770870836</c:v>
                  </c:pt>
                  <c:pt idx="1">
                    <c:v>1.4362260707588286</c:v>
                  </c:pt>
                  <c:pt idx="2">
                    <c:v>0.7225468672166376</c:v>
                  </c:pt>
                  <c:pt idx="3">
                    <c:v>1.1025314689689036</c:v>
                  </c:pt>
                </c:numCache>
              </c:numRef>
            </c:plus>
            <c:minus>
              <c:numRef>
                <c:f>('Master tally'!$M$11,'Master tally'!$M$18,'Master tally'!$M$25,'Master tally'!$M$32)</c:f>
                <c:numCache>
                  <c:ptCount val="4"/>
                  <c:pt idx="0">
                    <c:v>0.7011208770870836</c:v>
                  </c:pt>
                  <c:pt idx="1">
                    <c:v>1.4362260707588286</c:v>
                  </c:pt>
                  <c:pt idx="2">
                    <c:v>0.7225468672166376</c:v>
                  </c:pt>
                  <c:pt idx="3">
                    <c:v>1.1025314689689036</c:v>
                  </c:pt>
                </c:numCache>
              </c:numRef>
            </c:minus>
            <c:noEndCap val="0"/>
          </c:errBars>
          <c:val>
            <c:numRef>
              <c:f>('Master tally'!$L$11,'Master tally'!$L$18,'Master tally'!$L$25,'Master tally'!$L$32)</c:f>
              <c:numCache>
                <c:ptCount val="4"/>
                <c:pt idx="0">
                  <c:v>4.363142345030943</c:v>
                </c:pt>
                <c:pt idx="1">
                  <c:v>4.888926158783707</c:v>
                </c:pt>
                <c:pt idx="2">
                  <c:v>7.083309381052471</c:v>
                </c:pt>
                <c:pt idx="3">
                  <c:v>6.141426961791564</c:v>
                </c:pt>
              </c:numCache>
            </c:numRef>
          </c:val>
        </c:ser>
        <c:axId val="32009389"/>
        <c:axId val="31136362"/>
      </c:barChart>
      <c:catAx>
        <c:axId val="3200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36362"/>
        <c:crosses val="autoZero"/>
        <c:auto val="0"/>
        <c:lblOffset val="100"/>
        <c:noMultiLvlLbl val="0"/>
      </c:catAx>
      <c:valAx>
        <c:axId val="31136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09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prostigs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tally'!$J$8,'Master tally'!$J$15,'Master tally'!$J$22,'Master tally'!$J$29)</c:f>
                <c:numCache>
                  <c:ptCount val="4"/>
                  <c:pt idx="0">
                    <c:v>1822.764561253379</c:v>
                  </c:pt>
                  <c:pt idx="1">
                    <c:v>4468.55265491054</c:v>
                  </c:pt>
                  <c:pt idx="2">
                    <c:v>6719.39393406335</c:v>
                  </c:pt>
                  <c:pt idx="3">
                    <c:v>5305.877719186338</c:v>
                  </c:pt>
                </c:numCache>
              </c:numRef>
            </c:plus>
            <c:minus>
              <c:numRef>
                <c:f>('Master tally'!$J$8,'Master tally'!$J$15,'Master tally'!$J$22,'Master tally'!$J$29)</c:f>
                <c:numCache>
                  <c:ptCount val="4"/>
                  <c:pt idx="0">
                    <c:v>1822.764561253379</c:v>
                  </c:pt>
                  <c:pt idx="1">
                    <c:v>4468.55265491054</c:v>
                  </c:pt>
                  <c:pt idx="2">
                    <c:v>6719.39393406335</c:v>
                  </c:pt>
                  <c:pt idx="3">
                    <c:v>5305.877719186338</c:v>
                  </c:pt>
                </c:numCache>
              </c:numRef>
            </c:minus>
            <c:noEndCap val="0"/>
          </c:errBars>
          <c:cat>
            <c:strRef>
              <c:f>('Master tally'!$B$8,'Master tally'!$B$15,'Master tally'!$B$22,'Master tally'!$B$29)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tally'!$I$8,'Master tally'!$I$15,'Master tally'!$I$22,'Master tally'!$I$29)</c:f>
              <c:numCache>
                <c:ptCount val="4"/>
                <c:pt idx="0">
                  <c:v>14853.503184713374</c:v>
                </c:pt>
                <c:pt idx="1">
                  <c:v>30012.738853503182</c:v>
                </c:pt>
                <c:pt idx="2">
                  <c:v>45834.39490445859</c:v>
                </c:pt>
                <c:pt idx="3">
                  <c:v>53452.229299363076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tally'!$J$11,'Master tally'!$J$18,'Master tally'!$J$25,'Master tally'!$J$32)</c:f>
                <c:numCache>
                  <c:ptCount val="4"/>
                  <c:pt idx="0">
                    <c:v>2116.853800442642</c:v>
                  </c:pt>
                  <c:pt idx="1">
                    <c:v>4062.26165586406</c:v>
                  </c:pt>
                  <c:pt idx="2">
                    <c:v>4494.2437986972855</c:v>
                  </c:pt>
                  <c:pt idx="3">
                    <c:v>5055.267053691754</c:v>
                  </c:pt>
                </c:numCache>
              </c:numRef>
            </c:plus>
            <c:minus>
              <c:numRef>
                <c:f>('Master tally'!$J$11,'Master tally'!$J$18,'Master tally'!$J$25,'Master tally'!$J$32)</c:f>
                <c:numCache>
                  <c:ptCount val="4"/>
                  <c:pt idx="0">
                    <c:v>2116.853800442642</c:v>
                  </c:pt>
                  <c:pt idx="1">
                    <c:v>4062.26165586406</c:v>
                  </c:pt>
                  <c:pt idx="2">
                    <c:v>4494.2437986972855</c:v>
                  </c:pt>
                  <c:pt idx="3">
                    <c:v>5055.267053691754</c:v>
                  </c:pt>
                </c:numCache>
              </c:numRef>
            </c:minus>
            <c:noEndCap val="0"/>
          </c:errBars>
          <c:val>
            <c:numRef>
              <c:f>('Master tally'!$I$11,'Master tally'!$I$18,'Master tally'!$I$25,'Master tally'!$I$32)</c:f>
              <c:numCache>
                <c:ptCount val="4"/>
                <c:pt idx="0">
                  <c:v>10547.770700636942</c:v>
                </c:pt>
                <c:pt idx="1">
                  <c:v>35566.87898089172</c:v>
                </c:pt>
                <c:pt idx="2">
                  <c:v>34955.414012738845</c:v>
                </c:pt>
                <c:pt idx="3">
                  <c:v>54607.2186836518</c:v>
                </c:pt>
              </c:numCache>
            </c:numRef>
          </c:val>
        </c:ser>
        <c:axId val="35351525"/>
        <c:axId val="47314754"/>
      </c:barChart>
      <c:catAx>
        <c:axId val="35351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14754"/>
        <c:crosses val="autoZero"/>
        <c:auto val="0"/>
        <c:lblOffset val="100"/>
        <c:noMultiLvlLbl val="0"/>
      </c:catAx>
      <c:valAx>
        <c:axId val="47314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51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prostigs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tally'!$S$8,'Master tally'!$S$15,'Master tally'!$S$22,'Master tally'!$S$29)</c:f>
                <c:numCache>
                  <c:ptCount val="4"/>
                  <c:pt idx="0">
                    <c:v>0.39948058157019056</c:v>
                  </c:pt>
                  <c:pt idx="1">
                    <c:v>0.7285989909323016</c:v>
                  </c:pt>
                  <c:pt idx="2">
                    <c:v>0.8354151362430927</c:v>
                  </c:pt>
                  <c:pt idx="3">
                    <c:v>1.2863185604590892</c:v>
                  </c:pt>
                </c:numCache>
              </c:numRef>
            </c:plus>
            <c:minus>
              <c:numRef>
                <c:f>('Master tally'!$S$8,'Master tally'!$S$15,'Master tally'!$S$22,'Master tally'!$S$29)</c:f>
                <c:numCache>
                  <c:ptCount val="4"/>
                  <c:pt idx="0">
                    <c:v>0.39948058157019056</c:v>
                  </c:pt>
                  <c:pt idx="1">
                    <c:v>0.7285989909323016</c:v>
                  </c:pt>
                  <c:pt idx="2">
                    <c:v>0.8354151362430927</c:v>
                  </c:pt>
                  <c:pt idx="3">
                    <c:v>1.2863185604590892</c:v>
                  </c:pt>
                </c:numCache>
              </c:numRef>
            </c:minus>
            <c:noEndCap val="0"/>
          </c:errBars>
          <c:cat>
            <c:strRef>
              <c:f>('Master tally'!$B$8,'Master tally'!$B$15,'Master tally'!$B$22,'Master tally'!$B$29)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tally'!$R$8,'Master tally'!$R$15,'Master tally'!$R$22,'Master tally'!$R$29)</c:f>
              <c:numCache>
                <c:ptCount val="4"/>
                <c:pt idx="0">
                  <c:v>2.58734156524361</c:v>
                </c:pt>
                <c:pt idx="1">
                  <c:v>4.259452683534882</c:v>
                </c:pt>
                <c:pt idx="2">
                  <c:v>6.033190706300844</c:v>
                </c:pt>
                <c:pt idx="3">
                  <c:v>11.517316950023268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tally'!$S$11,'Master tally'!$S$18,'Master tally'!$S$25,'Master tally'!$S$32)</c:f>
                <c:numCache>
                  <c:ptCount val="4"/>
                  <c:pt idx="0">
                    <c:v>0.46181954012029025</c:v>
                  </c:pt>
                  <c:pt idx="1">
                    <c:v>0.7706354121669391</c:v>
                  </c:pt>
                  <c:pt idx="2">
                    <c:v>0.9157592642102675</c:v>
                  </c:pt>
                  <c:pt idx="3">
                    <c:v>1.512398631219033</c:v>
                  </c:pt>
                </c:numCache>
              </c:numRef>
            </c:plus>
            <c:minus>
              <c:numRef>
                <c:f>('Master tally'!$S$11,'Master tally'!$S$18,'Master tally'!$S$25,'Master tally'!$S$32)</c:f>
                <c:numCache>
                  <c:ptCount val="4"/>
                  <c:pt idx="0">
                    <c:v>0.46181954012029025</c:v>
                  </c:pt>
                  <c:pt idx="1">
                    <c:v>0.7706354121669391</c:v>
                  </c:pt>
                  <c:pt idx="2">
                    <c:v>0.9157592642102675</c:v>
                  </c:pt>
                  <c:pt idx="3">
                    <c:v>1.512398631219033</c:v>
                  </c:pt>
                </c:numCache>
              </c:numRef>
            </c:minus>
            <c:noEndCap val="0"/>
          </c:errBars>
          <c:val>
            <c:numRef>
              <c:f>('Master tally'!$R$11,'Master tally'!$R$18,'Master tally'!$R$25,'Master tally'!$R$32)</c:f>
              <c:numCache>
                <c:ptCount val="4"/>
                <c:pt idx="0">
                  <c:v>1.9229689436218518</c:v>
                </c:pt>
                <c:pt idx="1">
                  <c:v>4.7909134145534695</c:v>
                </c:pt>
                <c:pt idx="2">
                  <c:v>5.808769071177959</c:v>
                </c:pt>
                <c:pt idx="3">
                  <c:v>11.525233229821303</c:v>
                </c:pt>
              </c:numCache>
            </c:numRef>
          </c:val>
        </c:ser>
        <c:axId val="48789147"/>
        <c:axId val="48027968"/>
      </c:barChart>
      <c:catAx>
        <c:axId val="48789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27968"/>
        <c:crosses val="autoZero"/>
        <c:auto val="0"/>
        <c:lblOffset val="100"/>
        <c:noMultiLvlLbl val="0"/>
      </c:catAx>
      <c:valAx>
        <c:axId val="48027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89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prostigs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tally'!$S$11,'Master tally'!$S$18,'Master tally'!$S$25,'Master tally'!$S$32)</c:f>
                <c:numCache>
                  <c:ptCount val="4"/>
                  <c:pt idx="0">
                    <c:v>0.46181954012029025</c:v>
                  </c:pt>
                  <c:pt idx="1">
                    <c:v>0.7706354121669391</c:v>
                  </c:pt>
                  <c:pt idx="2">
                    <c:v>0.9157592642102675</c:v>
                  </c:pt>
                  <c:pt idx="3">
                    <c:v>1.512398631219033</c:v>
                  </c:pt>
                </c:numCache>
              </c:numRef>
            </c:plus>
            <c:minus>
              <c:numRef>
                <c:f>('Master tally'!$S$11,'Master tally'!$S$18,'Master tally'!$S$25,'Master tally'!$S$32)</c:f>
                <c:numCache>
                  <c:ptCount val="4"/>
                  <c:pt idx="0">
                    <c:v>0.46181954012029025</c:v>
                  </c:pt>
                  <c:pt idx="1">
                    <c:v>0.7706354121669391</c:v>
                  </c:pt>
                  <c:pt idx="2">
                    <c:v>0.9157592642102675</c:v>
                  </c:pt>
                  <c:pt idx="3">
                    <c:v>1.512398631219033</c:v>
                  </c:pt>
                </c:numCache>
              </c:numRef>
            </c:minus>
            <c:noEndCap val="0"/>
          </c:errBars>
          <c:cat>
            <c:strRef>
              <c:f>('Master tally'!$B$8,'Master tally'!$B$15,'Master tally'!$B$22,'Master tally'!$B$29)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tally'!$AA$8,'Master tally'!$AA$15,'Master tally'!$AA$22,'Master tally'!$AA$29)</c:f>
              <c:numCache>
                <c:ptCount val="4"/>
                <c:pt idx="0">
                  <c:v>4.5424970212192095</c:v>
                </c:pt>
                <c:pt idx="1">
                  <c:v>7.945229942272957</c:v>
                </c:pt>
                <c:pt idx="2">
                  <c:v>13.968848498669066</c:v>
                </c:pt>
                <c:pt idx="3">
                  <c:v>19.803626163932574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tally'!$AB$11,'Master tally'!$AB$18,'Master tally'!$AB$25,'Master tally'!$AB$32)</c:f>
                <c:numCache>
                  <c:ptCount val="4"/>
                  <c:pt idx="0">
                    <c:v>0.5242711834716295</c:v>
                  </c:pt>
                  <c:pt idx="1">
                    <c:v>0.9770176334316726</c:v>
                  </c:pt>
                  <c:pt idx="2">
                    <c:v>1.3681284836306868</c:v>
                  </c:pt>
                  <c:pt idx="3">
                    <c:v>2.555722857269451</c:v>
                  </c:pt>
                </c:numCache>
              </c:numRef>
            </c:plus>
            <c:minus>
              <c:numRef>
                <c:f>('Master tally'!$AB$11,'Master tally'!$AB$18,'Master tally'!$AB$25,'Master tally'!$AB$32)</c:f>
                <c:numCache>
                  <c:ptCount val="4"/>
                  <c:pt idx="0">
                    <c:v>0.5242711834716295</c:v>
                  </c:pt>
                  <c:pt idx="1">
                    <c:v>0.9770176334316726</c:v>
                  </c:pt>
                  <c:pt idx="2">
                    <c:v>1.3681284836306868</c:v>
                  </c:pt>
                  <c:pt idx="3">
                    <c:v>2.555722857269451</c:v>
                  </c:pt>
                </c:numCache>
              </c:numRef>
            </c:minus>
            <c:noEndCap val="0"/>
          </c:errBars>
          <c:val>
            <c:numRef>
              <c:f>('Master tally'!$AA$11,'Master tally'!$AA$18,'Master tally'!$AA$25,'Master tally'!$AA$32)</c:f>
              <c:numCache>
                <c:ptCount val="4"/>
                <c:pt idx="0">
                  <c:v>2.808968721525212</c:v>
                </c:pt>
                <c:pt idx="1">
                  <c:v>8.479534518103033</c:v>
                </c:pt>
                <c:pt idx="2">
                  <c:v>10.014857094869564</c:v>
                </c:pt>
                <c:pt idx="3">
                  <c:v>19.693797618983023</c:v>
                </c:pt>
              </c:numCache>
            </c:numRef>
          </c:val>
        </c:ser>
        <c:axId val="13774913"/>
        <c:axId val="15891310"/>
      </c:barChart>
      <c:catAx>
        <c:axId val="1377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91310"/>
        <c:crosses val="autoZero"/>
        <c:auto val="0"/>
        <c:lblOffset val="100"/>
        <c:noMultiLvlLbl val="0"/>
      </c:catAx>
      <c:valAx>
        <c:axId val="15891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74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prostigs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tally'!$J$8,'Master tally'!$J$35,'Master tally'!$J$38)</c:f>
                <c:numCache>
                  <c:ptCount val="3"/>
                  <c:pt idx="0">
                    <c:v>1822.764561253379</c:v>
                  </c:pt>
                  <c:pt idx="1">
                    <c:v>6719.39393406335</c:v>
                  </c:pt>
                  <c:pt idx="2">
                    <c:v>3459.7511651824752</c:v>
                  </c:pt>
                </c:numCache>
              </c:numRef>
            </c:plus>
            <c:minus>
              <c:numRef>
                <c:f>('Master tally'!$J$8,'Master tally'!$J$35,'Master tally'!$J$38)</c:f>
                <c:numCache>
                  <c:ptCount val="3"/>
                  <c:pt idx="0">
                    <c:v>1822.764561253379</c:v>
                  </c:pt>
                  <c:pt idx="1">
                    <c:v>6719.39393406335</c:v>
                  </c:pt>
                  <c:pt idx="2">
                    <c:v>3459.7511651824752</c:v>
                  </c:pt>
                </c:numCache>
              </c:numRef>
            </c:minus>
            <c:noEndCap val="0"/>
          </c:errBars>
          <c:cat>
            <c:strRef>
              <c:f>('Master tally'!$B$8,'Master tally'!$B$35,'Master tally'!$B$38)</c:f>
              <c:strCache>
                <c:ptCount val="3"/>
                <c:pt idx="0">
                  <c:v>36676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tally'!$I$8,'Master tally'!$I$35,'Master tally'!$I$38)</c:f>
              <c:numCache>
                <c:ptCount val="3"/>
                <c:pt idx="0">
                  <c:v>14853.503184713374</c:v>
                </c:pt>
                <c:pt idx="1">
                  <c:v>45834.39490445859</c:v>
                </c:pt>
                <c:pt idx="2">
                  <c:v>16196.54231119199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tally'!$J$11,'Master tally'!$J$36,'Master tally'!$J$39)</c:f>
                <c:numCache>
                  <c:ptCount val="3"/>
                  <c:pt idx="0">
                    <c:v>2116.853800442642</c:v>
                  </c:pt>
                  <c:pt idx="1">
                    <c:v>4494.2437986972855</c:v>
                  </c:pt>
                  <c:pt idx="2">
                    <c:v>3167.4856587354293</c:v>
                  </c:pt>
                </c:numCache>
              </c:numRef>
            </c:plus>
            <c:minus>
              <c:numRef>
                <c:f>('Master tally'!$J$11,'Master tally'!$J$36,'Master tally'!$J$39)</c:f>
                <c:numCache>
                  <c:ptCount val="3"/>
                  <c:pt idx="0">
                    <c:v>2116.853800442642</c:v>
                  </c:pt>
                  <c:pt idx="1">
                    <c:v>4494.2437986972855</c:v>
                  </c:pt>
                  <c:pt idx="2">
                    <c:v>3167.4856587354293</c:v>
                  </c:pt>
                </c:numCache>
              </c:numRef>
            </c:minus>
            <c:noEndCap val="0"/>
          </c:errBars>
          <c:val>
            <c:numRef>
              <c:f>('Master tally'!$I$11,'Master tally'!$I$36,'Master tally'!$I$39)</c:f>
              <c:numCache>
                <c:ptCount val="3"/>
                <c:pt idx="0">
                  <c:v>10547.770700636942</c:v>
                </c:pt>
                <c:pt idx="1">
                  <c:v>34955.414012738845</c:v>
                </c:pt>
                <c:pt idx="2">
                  <c:v>14777.070063694266</c:v>
                </c:pt>
              </c:numCache>
            </c:numRef>
          </c:val>
        </c:ser>
        <c:axId val="44020311"/>
        <c:axId val="34756940"/>
      </c:barChart>
      <c:catAx>
        <c:axId val="44020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56940"/>
        <c:crosses val="autoZero"/>
        <c:auto val="0"/>
        <c:lblOffset val="100"/>
        <c:noMultiLvlLbl val="0"/>
      </c:catAx>
      <c:valAx>
        <c:axId val="3475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203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prostigs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tally'!$S$8,'Master tally'!$S$35,'Master tally'!$S$38)</c:f>
                <c:numCache>
                  <c:ptCount val="3"/>
                  <c:pt idx="0">
                    <c:v>0.39948058157019056</c:v>
                  </c:pt>
                  <c:pt idx="1">
                    <c:v>0.8354151362430927</c:v>
                  </c:pt>
                  <c:pt idx="2">
                    <c:v>0.7027299680976022</c:v>
                  </c:pt>
                </c:numCache>
              </c:numRef>
            </c:plus>
            <c:minus>
              <c:numRef>
                <c:f>('Master tally'!$S$8,'Master tally'!$S$35,'Master tally'!$S$38)</c:f>
                <c:numCache>
                  <c:ptCount val="3"/>
                  <c:pt idx="0">
                    <c:v>0.39948058157019056</c:v>
                  </c:pt>
                  <c:pt idx="1">
                    <c:v>0.8354151362430927</c:v>
                  </c:pt>
                  <c:pt idx="2">
                    <c:v>0.7027299680976022</c:v>
                  </c:pt>
                </c:numCache>
              </c:numRef>
            </c:minus>
            <c:noEndCap val="0"/>
          </c:errBars>
          <c:cat>
            <c:strRef>
              <c:f>('Master tally'!$B$8,'Master tally'!$B$35,'Master tally'!$B$38)</c:f>
              <c:strCache>
                <c:ptCount val="3"/>
                <c:pt idx="0">
                  <c:v>36676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tally'!$R$8,'Master tally'!$R$35,'Master tally'!$R$38)</c:f>
              <c:numCache>
                <c:ptCount val="3"/>
                <c:pt idx="0">
                  <c:v>2.58734156524361</c:v>
                </c:pt>
                <c:pt idx="1">
                  <c:v>6.033190706300844</c:v>
                </c:pt>
                <c:pt idx="2">
                  <c:v>2.573440160076213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tally'!$S$11,'Master tally'!$S$36,'Master tally'!$S$39)</c:f>
                <c:numCache>
                  <c:ptCount val="3"/>
                  <c:pt idx="0">
                    <c:v>0.46181954012029025</c:v>
                  </c:pt>
                  <c:pt idx="1">
                    <c:v>0.9157592642102675</c:v>
                  </c:pt>
                  <c:pt idx="2">
                    <c:v>0.8848438205997883</c:v>
                  </c:pt>
                </c:numCache>
              </c:numRef>
            </c:plus>
            <c:minus>
              <c:numRef>
                <c:f>('Master tally'!$S$11,'Master tally'!$S$36,'Master tally'!$S$39)</c:f>
                <c:numCache>
                  <c:ptCount val="3"/>
                  <c:pt idx="0">
                    <c:v>0.46181954012029025</c:v>
                  </c:pt>
                  <c:pt idx="1">
                    <c:v>0.9157592642102675</c:v>
                  </c:pt>
                  <c:pt idx="2">
                    <c:v>0.8848438205997883</c:v>
                  </c:pt>
                </c:numCache>
              </c:numRef>
            </c:minus>
            <c:noEndCap val="0"/>
          </c:errBars>
          <c:val>
            <c:numRef>
              <c:f>('Master tally'!$R$11,'Master tally'!$R$36,'Master tally'!$R$39)</c:f>
              <c:numCache>
                <c:ptCount val="3"/>
                <c:pt idx="0">
                  <c:v>1.9229689436218518</c:v>
                </c:pt>
                <c:pt idx="1">
                  <c:v>5.808769071177959</c:v>
                </c:pt>
                <c:pt idx="2">
                  <c:v>2.816016762294228</c:v>
                </c:pt>
              </c:numCache>
            </c:numRef>
          </c:val>
        </c:ser>
        <c:axId val="20558429"/>
        <c:axId val="52714074"/>
      </c:barChart>
      <c:catAx>
        <c:axId val="2055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14074"/>
        <c:crosses val="autoZero"/>
        <c:auto val="0"/>
        <c:lblOffset val="100"/>
        <c:noMultiLvlLbl val="0"/>
      </c:catAx>
      <c:valAx>
        <c:axId val="52714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5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prostigs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tally'!$AB$8,'Master tally'!$AB$35,'Master tally'!$AB$38)</c:f>
                <c:numCache>
                  <c:ptCount val="3"/>
                  <c:pt idx="0">
                    <c:v>0.6696343041435379</c:v>
                  </c:pt>
                  <c:pt idx="1">
                    <c:v>2.4156141926604184</c:v>
                  </c:pt>
                  <c:pt idx="2">
                    <c:v>1.4589376856270921</c:v>
                  </c:pt>
                </c:numCache>
              </c:numRef>
            </c:plus>
            <c:minus>
              <c:numRef>
                <c:f>('Master tally'!$AB$8,'Master tally'!$AB$35,'Master tally'!$AB$38)</c:f>
                <c:numCache>
                  <c:ptCount val="3"/>
                  <c:pt idx="0">
                    <c:v>0.6696343041435379</c:v>
                  </c:pt>
                  <c:pt idx="1">
                    <c:v>2.4156141926604184</c:v>
                  </c:pt>
                  <c:pt idx="2">
                    <c:v>1.4589376856270921</c:v>
                  </c:pt>
                </c:numCache>
              </c:numRef>
            </c:minus>
            <c:noEndCap val="0"/>
          </c:errBars>
          <c:cat>
            <c:strRef>
              <c:f>('Master tally'!$B$8,'Master tally'!$B$35,'Master tally'!$B$38)</c:f>
              <c:strCache>
                <c:ptCount val="3"/>
                <c:pt idx="0">
                  <c:v>36676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tally'!$AA$8,'Master tally'!$AA$35,'Master tally'!$AA$38)</c:f>
              <c:numCache>
                <c:ptCount val="3"/>
                <c:pt idx="0">
                  <c:v>4.5424970212192095</c:v>
                </c:pt>
                <c:pt idx="1">
                  <c:v>13.968848498669066</c:v>
                </c:pt>
                <c:pt idx="2">
                  <c:v>6.563344364279605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tally'!$AB$11,'Master tally'!$AB$36,'Master tally'!$AB$39)</c:f>
                <c:numCache>
                  <c:ptCount val="3"/>
                  <c:pt idx="0">
                    <c:v>0.5242711834716295</c:v>
                  </c:pt>
                  <c:pt idx="1">
                    <c:v>1.3681284836306868</c:v>
                  </c:pt>
                  <c:pt idx="2">
                    <c:v>1.2080326443593754</c:v>
                  </c:pt>
                </c:numCache>
              </c:numRef>
            </c:plus>
            <c:minus>
              <c:numRef>
                <c:f>('Master tally'!$AB$11,'Master tally'!$AB$36,'Master tally'!$AB$39)</c:f>
                <c:numCache>
                  <c:ptCount val="3"/>
                  <c:pt idx="0">
                    <c:v>0.5242711834716295</c:v>
                  </c:pt>
                  <c:pt idx="1">
                    <c:v>1.3681284836306868</c:v>
                  </c:pt>
                  <c:pt idx="2">
                    <c:v>1.2080326443593754</c:v>
                  </c:pt>
                </c:numCache>
              </c:numRef>
            </c:minus>
            <c:noEndCap val="0"/>
          </c:errBars>
          <c:val>
            <c:numRef>
              <c:f>('Master tally'!$AA$11,'Master tally'!$AA$36,'Master tally'!$AA$39)</c:f>
              <c:numCache>
                <c:ptCount val="3"/>
                <c:pt idx="0">
                  <c:v>2.808968721525212</c:v>
                </c:pt>
                <c:pt idx="1">
                  <c:v>10.014857094869564</c:v>
                </c:pt>
                <c:pt idx="2">
                  <c:v>5.029673956886868</c:v>
                </c:pt>
              </c:numCache>
            </c:numRef>
          </c:val>
        </c:ser>
        <c:axId val="23323091"/>
        <c:axId val="42906136"/>
      </c:barChart>
      <c:catAx>
        <c:axId val="2332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06136"/>
        <c:crosses val="autoZero"/>
        <c:auto val="0"/>
        <c:lblOffset val="100"/>
        <c:noMultiLvlLbl val="0"/>
      </c:catAx>
      <c:valAx>
        <c:axId val="42906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23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prostigs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tally'!$J$22,'Master tally'!$J$35,'Master tally'!$J$38)</c:f>
                <c:numCache>
                  <c:ptCount val="3"/>
                  <c:pt idx="0">
                    <c:v>6719.39393406335</c:v>
                  </c:pt>
                  <c:pt idx="1">
                    <c:v>6719.39393406335</c:v>
                  </c:pt>
                  <c:pt idx="2">
                    <c:v>3459.7511651824752</c:v>
                  </c:pt>
                </c:numCache>
              </c:numRef>
            </c:plus>
            <c:minus>
              <c:numRef>
                <c:f>('Master tally'!$J$22,'Master tally'!$J$35,'Master tally'!$J$38)</c:f>
                <c:numCache>
                  <c:ptCount val="3"/>
                  <c:pt idx="0">
                    <c:v>6719.39393406335</c:v>
                  </c:pt>
                  <c:pt idx="1">
                    <c:v>6719.39393406335</c:v>
                  </c:pt>
                  <c:pt idx="2">
                    <c:v>3459.7511651824752</c:v>
                  </c:pt>
                </c:numCache>
              </c:numRef>
            </c:minus>
            <c:noEndCap val="0"/>
          </c:errBars>
          <c:cat>
            <c:strRef>
              <c:f>('Master tally'!$B$22,'Master tally'!$B$35,'Master tally'!$B$38)</c:f>
              <c:strCache>
                <c:ptCount val="3"/>
                <c:pt idx="0">
                  <c:v>36731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tally'!$I$22,'Master tally'!$I$35,'Master tally'!$I$38)</c:f>
              <c:numCache>
                <c:ptCount val="3"/>
                <c:pt idx="0">
                  <c:v>45834.39490445859</c:v>
                </c:pt>
                <c:pt idx="1">
                  <c:v>45834.39490445859</c:v>
                </c:pt>
                <c:pt idx="2">
                  <c:v>16196.54231119199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tally'!$J$25,'Master tally'!$J$36,'Master tally'!$J$39)</c:f>
                <c:numCache>
                  <c:ptCount val="3"/>
                  <c:pt idx="0">
                    <c:v>4494.2437986972855</c:v>
                  </c:pt>
                  <c:pt idx="1">
                    <c:v>4494.2437986972855</c:v>
                  </c:pt>
                  <c:pt idx="2">
                    <c:v>3167.4856587354293</c:v>
                  </c:pt>
                </c:numCache>
              </c:numRef>
            </c:plus>
            <c:minus>
              <c:numRef>
                <c:f>('Master tally'!$J$25,'Master tally'!$J$36,'Master tally'!$J$39)</c:f>
                <c:numCache>
                  <c:ptCount val="3"/>
                  <c:pt idx="0">
                    <c:v>4494.2437986972855</c:v>
                  </c:pt>
                  <c:pt idx="1">
                    <c:v>4494.2437986972855</c:v>
                  </c:pt>
                  <c:pt idx="2">
                    <c:v>3167.4856587354293</c:v>
                  </c:pt>
                </c:numCache>
              </c:numRef>
            </c:minus>
            <c:noEndCap val="0"/>
          </c:errBars>
          <c:val>
            <c:numRef>
              <c:f>('Master tally'!$I$25,'Master tally'!$I$36,'Master tally'!$I$39)</c:f>
              <c:numCache>
                <c:ptCount val="3"/>
                <c:pt idx="0">
                  <c:v>34955.414012738845</c:v>
                </c:pt>
                <c:pt idx="1">
                  <c:v>34955.414012738845</c:v>
                </c:pt>
                <c:pt idx="2">
                  <c:v>14777.070063694266</c:v>
                </c:pt>
              </c:numCache>
            </c:numRef>
          </c:val>
        </c:ser>
        <c:axId val="51727929"/>
        <c:axId val="46055430"/>
      </c:barChart>
      <c:catAx>
        <c:axId val="51727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55430"/>
        <c:crosses val="autoZero"/>
        <c:auto val="0"/>
        <c:lblOffset val="100"/>
        <c:noMultiLvlLbl val="0"/>
      </c:catAx>
      <c:valAx>
        <c:axId val="46055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279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prostigs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tally'!$S$22,'Master tally'!$S$35,'Master tally'!$S$38)</c:f>
                <c:numCache>
                  <c:ptCount val="3"/>
                  <c:pt idx="0">
                    <c:v>0.8354151362430927</c:v>
                  </c:pt>
                  <c:pt idx="1">
                    <c:v>0.8354151362430927</c:v>
                  </c:pt>
                  <c:pt idx="2">
                    <c:v>0.7027299680976022</c:v>
                  </c:pt>
                </c:numCache>
              </c:numRef>
            </c:plus>
            <c:minus>
              <c:numRef>
                <c:f>('Master tally'!$S$22,'Master tally'!$S$35,'Master tally'!$S$38)</c:f>
                <c:numCache>
                  <c:ptCount val="3"/>
                  <c:pt idx="0">
                    <c:v>0.8354151362430927</c:v>
                  </c:pt>
                  <c:pt idx="1">
                    <c:v>0.8354151362430927</c:v>
                  </c:pt>
                  <c:pt idx="2">
                    <c:v>0.7027299680976022</c:v>
                  </c:pt>
                </c:numCache>
              </c:numRef>
            </c:minus>
            <c:noEndCap val="0"/>
          </c:errBars>
          <c:cat>
            <c:strRef>
              <c:f>('Master tally'!$B$22,'Master tally'!$B$35,'Master tally'!$B$38)</c:f>
              <c:strCache>
                <c:ptCount val="3"/>
                <c:pt idx="0">
                  <c:v>36731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tally'!$R$22,'Master tally'!$R$35,'Master tally'!$R$38)</c:f>
              <c:numCache>
                <c:ptCount val="3"/>
                <c:pt idx="0">
                  <c:v>6.033190706300844</c:v>
                </c:pt>
                <c:pt idx="1">
                  <c:v>6.033190706300844</c:v>
                </c:pt>
                <c:pt idx="2">
                  <c:v>2.573440160076213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tally'!$S$25,'Master tally'!$S$36,'Master tally'!$S$39)</c:f>
                <c:numCache>
                  <c:ptCount val="3"/>
                  <c:pt idx="0">
                    <c:v>0.9157592642102675</c:v>
                  </c:pt>
                  <c:pt idx="1">
                    <c:v>0.9157592642102675</c:v>
                  </c:pt>
                  <c:pt idx="2">
                    <c:v>0.8848438205997883</c:v>
                  </c:pt>
                </c:numCache>
              </c:numRef>
            </c:plus>
            <c:minus>
              <c:numRef>
                <c:f>('Master tally'!$S$25,'Master tally'!$S$36,'Master tally'!$S$39)</c:f>
                <c:numCache>
                  <c:ptCount val="3"/>
                  <c:pt idx="0">
                    <c:v>0.9157592642102675</c:v>
                  </c:pt>
                  <c:pt idx="1">
                    <c:v>0.9157592642102675</c:v>
                  </c:pt>
                  <c:pt idx="2">
                    <c:v>0.8848438205997883</c:v>
                  </c:pt>
                </c:numCache>
              </c:numRef>
            </c:minus>
            <c:noEndCap val="0"/>
          </c:errBars>
          <c:val>
            <c:numRef>
              <c:f>('Master tally'!$R$25,'Master tally'!$R$36,'Master tally'!$R$39)</c:f>
              <c:numCache>
                <c:ptCount val="3"/>
                <c:pt idx="0">
                  <c:v>5.808769071177959</c:v>
                </c:pt>
                <c:pt idx="1">
                  <c:v>5.808769071177959</c:v>
                </c:pt>
                <c:pt idx="2">
                  <c:v>2.816016762294228</c:v>
                </c:pt>
              </c:numCache>
            </c:numRef>
          </c:val>
        </c:ser>
        <c:axId val="59228431"/>
        <c:axId val="48033700"/>
      </c:barChart>
      <c:catAx>
        <c:axId val="5922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33700"/>
        <c:crosses val="autoZero"/>
        <c:auto val="0"/>
        <c:lblOffset val="100"/>
        <c:noMultiLvlLbl val="0"/>
      </c:catAx>
      <c:valAx>
        <c:axId val="48033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28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prostigs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tally'!$AB$22,'Master tally'!$AB$35,'Master tally'!$AB$38)</c:f>
                <c:numCache>
                  <c:ptCount val="3"/>
                  <c:pt idx="0">
                    <c:v>2.4156141926604184</c:v>
                  </c:pt>
                  <c:pt idx="1">
                    <c:v>2.4156141926604184</c:v>
                  </c:pt>
                  <c:pt idx="2">
                    <c:v>1.4589376856270921</c:v>
                  </c:pt>
                </c:numCache>
              </c:numRef>
            </c:plus>
            <c:minus>
              <c:numRef>
                <c:f>('Master tally'!$AB$22,'Master tally'!$AB$35,'Master tally'!$AB$38)</c:f>
                <c:numCache>
                  <c:ptCount val="3"/>
                  <c:pt idx="0">
                    <c:v>2.4156141926604184</c:v>
                  </c:pt>
                  <c:pt idx="1">
                    <c:v>2.4156141926604184</c:v>
                  </c:pt>
                  <c:pt idx="2">
                    <c:v>1.4589376856270921</c:v>
                  </c:pt>
                </c:numCache>
              </c:numRef>
            </c:minus>
            <c:noEndCap val="0"/>
          </c:errBars>
          <c:cat>
            <c:strRef>
              <c:f>('Master tally'!$B$22,'Master tally'!$B$35,'Master tally'!$B$38)</c:f>
              <c:strCache>
                <c:ptCount val="3"/>
                <c:pt idx="0">
                  <c:v>36731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tally'!$AA$22,'Master tally'!$AA$35,'Master tally'!$AA$38)</c:f>
              <c:numCache>
                <c:ptCount val="3"/>
                <c:pt idx="0">
                  <c:v>13.968848498669066</c:v>
                </c:pt>
                <c:pt idx="1">
                  <c:v>13.968848498669066</c:v>
                </c:pt>
                <c:pt idx="2">
                  <c:v>6.563344364279605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tally'!$AB$25,'Master tally'!$AB$36,'Master tally'!$AB$39)</c:f>
                <c:numCache>
                  <c:ptCount val="3"/>
                  <c:pt idx="0">
                    <c:v>1.3681284836306868</c:v>
                  </c:pt>
                  <c:pt idx="1">
                    <c:v>1.3681284836306868</c:v>
                  </c:pt>
                  <c:pt idx="2">
                    <c:v>1.2080326443593754</c:v>
                  </c:pt>
                </c:numCache>
              </c:numRef>
            </c:plus>
            <c:minus>
              <c:numRef>
                <c:f>('Master tally'!$AB$25,'Master tally'!$AB$36,'Master tally'!$AB$39)</c:f>
                <c:numCache>
                  <c:ptCount val="3"/>
                  <c:pt idx="0">
                    <c:v>1.3681284836306868</c:v>
                  </c:pt>
                  <c:pt idx="1">
                    <c:v>1.3681284836306868</c:v>
                  </c:pt>
                  <c:pt idx="2">
                    <c:v>1.2080326443593754</c:v>
                  </c:pt>
                </c:numCache>
              </c:numRef>
            </c:minus>
            <c:noEndCap val="0"/>
          </c:errBars>
          <c:val>
            <c:numRef>
              <c:f>('Master tally'!$AA$25,'Master tally'!$AA$36,'Master tally'!$AA$39)</c:f>
              <c:numCache>
                <c:ptCount val="3"/>
                <c:pt idx="0">
                  <c:v>10.014857094869564</c:v>
                </c:pt>
                <c:pt idx="1">
                  <c:v>10.014857094869564</c:v>
                </c:pt>
                <c:pt idx="2">
                  <c:v>5.029673956886868</c:v>
                </c:pt>
              </c:numCache>
            </c:numRef>
          </c:val>
        </c:ser>
        <c:axId val="14032853"/>
        <c:axId val="27498610"/>
      </c:barChart>
      <c:catAx>
        <c:axId val="14032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98610"/>
        <c:crosses val="autoZero"/>
        <c:auto val="0"/>
        <c:lblOffset val="100"/>
        <c:noMultiLvlLbl val="0"/>
      </c:catAx>
      <c:valAx>
        <c:axId val="2749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32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collembola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tally'!$D$8,'Master tally'!$D$15,'Master tally'!$D$22,'Master tally'!$D$29)</c:f>
                <c:numCache>
                  <c:ptCount val="4"/>
                  <c:pt idx="0">
                    <c:v>5907.8795517569615</c:v>
                  </c:pt>
                  <c:pt idx="1">
                    <c:v>4607.896412079959</c:v>
                  </c:pt>
                  <c:pt idx="2">
                    <c:v>4116.443772853491</c:v>
                  </c:pt>
                  <c:pt idx="3">
                    <c:v>5481.943933815806</c:v>
                  </c:pt>
                </c:numCache>
              </c:numRef>
            </c:plus>
            <c:minus>
              <c:numRef>
                <c:f>('Master tally'!$D$8,'Master tally'!$D$15,'Master tally'!$D$22,'Master tally'!$D$29)</c:f>
                <c:numCache>
                  <c:ptCount val="4"/>
                  <c:pt idx="0">
                    <c:v>5907.8795517569615</c:v>
                  </c:pt>
                  <c:pt idx="1">
                    <c:v>4607.896412079959</c:v>
                  </c:pt>
                  <c:pt idx="2">
                    <c:v>4116.443772853491</c:v>
                  </c:pt>
                  <c:pt idx="3">
                    <c:v>5481.943933815806</c:v>
                  </c:pt>
                </c:numCache>
              </c:numRef>
            </c:minus>
            <c:noEndCap val="0"/>
          </c:errBars>
          <c:cat>
            <c:strRef>
              <c:f>('Master tally'!$B$8,'Master tally'!$B$15,'Master tally'!$B$22,'Master tally'!$B$29)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tally'!$C$8,'Master tally'!$C$15,'Master tally'!$C$22,'Master tally'!$C$29)</c:f>
              <c:numCache>
                <c:ptCount val="4"/>
                <c:pt idx="0">
                  <c:v>29095.541401273873</c:v>
                </c:pt>
                <c:pt idx="1">
                  <c:v>28840.76433121019</c:v>
                </c:pt>
                <c:pt idx="2">
                  <c:v>38343.949044585985</c:v>
                </c:pt>
                <c:pt idx="3">
                  <c:v>36704.883227176215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tally'!$D$11,'Master tally'!$D$18,'Master tally'!$D$25,'Master tally'!$D$32)</c:f>
                <c:numCache>
                  <c:ptCount val="4"/>
                  <c:pt idx="0">
                    <c:v>2601.4853920211503</c:v>
                  </c:pt>
                  <c:pt idx="1">
                    <c:v>5647.70625667078</c:v>
                  </c:pt>
                  <c:pt idx="2">
                    <c:v>4217.958938549611</c:v>
                  </c:pt>
                  <c:pt idx="3">
                    <c:v>3704.4321604772285</c:v>
                  </c:pt>
                </c:numCache>
              </c:numRef>
            </c:plus>
            <c:minus>
              <c:numRef>
                <c:f>('Master tally'!$D$11,'Master tally'!$D$18,'Master tally'!$D$25,'Master tally'!$D$32)</c:f>
                <c:numCache>
                  <c:ptCount val="4"/>
                  <c:pt idx="0">
                    <c:v>2601.4853920211503</c:v>
                  </c:pt>
                  <c:pt idx="1">
                    <c:v>5647.70625667078</c:v>
                  </c:pt>
                  <c:pt idx="2">
                    <c:v>4217.958938549611</c:v>
                  </c:pt>
                  <c:pt idx="3">
                    <c:v>3704.4321604772285</c:v>
                  </c:pt>
                </c:numCache>
              </c:numRef>
            </c:minus>
            <c:noEndCap val="0"/>
          </c:errBars>
          <c:val>
            <c:numRef>
              <c:f>('Master tally'!$C$11,'Master tally'!$C$18,'Master tally'!$C$25,'Master tally'!$C$32)</c:f>
              <c:numCache>
                <c:ptCount val="4"/>
                <c:pt idx="0">
                  <c:v>23133.757961783438</c:v>
                </c:pt>
                <c:pt idx="1">
                  <c:v>32484.076433121005</c:v>
                </c:pt>
                <c:pt idx="2">
                  <c:v>43821.656050955404</c:v>
                </c:pt>
                <c:pt idx="3">
                  <c:v>28653.927813163486</c:v>
                </c:pt>
              </c:numCache>
            </c:numRef>
          </c:val>
        </c:ser>
        <c:axId val="58959011"/>
        <c:axId val="35909800"/>
      </c:barChart>
      <c:catAx>
        <c:axId val="58959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09800"/>
        <c:crosses val="autoZero"/>
        <c:auto val="0"/>
        <c:lblOffset val="100"/>
        <c:noMultiLvlLbl val="0"/>
      </c:catAx>
      <c:valAx>
        <c:axId val="35909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3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59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collembola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tally'!$V$8,'Master tally'!$V$15,'Master tally'!$V$22,'Master tally'!$V$29)</c:f>
                <c:numCache>
                  <c:ptCount val="4"/>
                  <c:pt idx="0">
                    <c:v>2.093999494576347</c:v>
                  </c:pt>
                  <c:pt idx="1">
                    <c:v>1.449949498838727</c:v>
                  </c:pt>
                  <c:pt idx="2">
                    <c:v>1.259558058776555</c:v>
                  </c:pt>
                  <c:pt idx="3">
                    <c:v>3.100414791982034</c:v>
                  </c:pt>
                </c:numCache>
              </c:numRef>
            </c:plus>
            <c:minus>
              <c:numRef>
                <c:f>('Master tally'!$V$8,'Master tally'!$V$15,'Master tally'!$V$22,'Master tally'!$V$29)</c:f>
                <c:numCache>
                  <c:ptCount val="4"/>
                  <c:pt idx="0">
                    <c:v>2.093999494576347</c:v>
                  </c:pt>
                  <c:pt idx="1">
                    <c:v>1.449949498838727</c:v>
                  </c:pt>
                  <c:pt idx="2">
                    <c:v>1.259558058776555</c:v>
                  </c:pt>
                  <c:pt idx="3">
                    <c:v>3.100414791982034</c:v>
                  </c:pt>
                </c:numCache>
              </c:numRef>
            </c:minus>
            <c:noEndCap val="0"/>
          </c:errBars>
          <c:cat>
            <c:strRef>
              <c:f>('Master tally'!$B$8,'Master tally'!$B$15,'Master tally'!$B$22,'Master tally'!$B$29)</c:f>
              <c:strCache>
                <c:ptCount val="4"/>
                <c:pt idx="0">
                  <c:v>36676</c:v>
                </c:pt>
                <c:pt idx="1">
                  <c:v>36703</c:v>
                </c:pt>
                <c:pt idx="2">
                  <c:v>36731</c:v>
                </c:pt>
                <c:pt idx="3">
                  <c:v>36783</c:v>
                </c:pt>
              </c:strCache>
            </c:strRef>
          </c:cat>
          <c:val>
            <c:numRef>
              <c:f>('Master tally'!$U$8,'Master tally'!$U$15,'Master tally'!$U$22,'Master tally'!$U$29)</c:f>
              <c:numCache>
                <c:ptCount val="4"/>
                <c:pt idx="0">
                  <c:v>9.16142034734107</c:v>
                </c:pt>
                <c:pt idx="1">
                  <c:v>7.951864879006119</c:v>
                </c:pt>
                <c:pt idx="2">
                  <c:v>11.086990064863928</c:v>
                </c:pt>
                <c:pt idx="3">
                  <c:v>15.093032281270315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tally'!$V$11,'Master tally'!$V$18,'Master tally'!$V$25,'Master tally'!$V$32)</c:f>
                <c:numCache>
                  <c:ptCount val="4"/>
                  <c:pt idx="0">
                    <c:v>1.010310789536365</c:v>
                  </c:pt>
                  <c:pt idx="1">
                    <c:v>1.6857270010019072</c:v>
                  </c:pt>
                  <c:pt idx="2">
                    <c:v>1.501703348588943</c:v>
                  </c:pt>
                  <c:pt idx="3">
                    <c:v>1.7673923489495422</c:v>
                  </c:pt>
                </c:numCache>
              </c:numRef>
            </c:plus>
            <c:minus>
              <c:numRef>
                <c:f>('Master tally'!$V$11,'Master tally'!$V$18,'Master tally'!$V$25,'Master tally'!$V$32)</c:f>
                <c:numCache>
                  <c:ptCount val="4"/>
                  <c:pt idx="0">
                    <c:v>1.010310789536365</c:v>
                  </c:pt>
                  <c:pt idx="1">
                    <c:v>1.6857270010019072</c:v>
                  </c:pt>
                  <c:pt idx="2">
                    <c:v>1.501703348588943</c:v>
                  </c:pt>
                  <c:pt idx="3">
                    <c:v>1.7673923489495422</c:v>
                  </c:pt>
                </c:numCache>
              </c:numRef>
            </c:minus>
            <c:noEndCap val="0"/>
          </c:errBars>
          <c:val>
            <c:numRef>
              <c:f>('Master tally'!$U$11,'Master tally'!$U$18,'Master tally'!$U$25,'Master tally'!$U$32)</c:f>
              <c:numCache>
                <c:ptCount val="4"/>
                <c:pt idx="0">
                  <c:v>6.923762679339785</c:v>
                </c:pt>
                <c:pt idx="1">
                  <c:v>8.315235034586987</c:v>
                </c:pt>
                <c:pt idx="2">
                  <c:v>12.957601946948476</c:v>
                </c:pt>
                <c:pt idx="3">
                  <c:v>10.164500078968262</c:v>
                </c:pt>
              </c:numCache>
            </c:numRef>
          </c:val>
        </c:ser>
        <c:axId val="5328265"/>
        <c:axId val="38445334"/>
      </c:barChart>
      <c:catAx>
        <c:axId val="532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45334"/>
        <c:crosses val="autoZero"/>
        <c:auto val="0"/>
        <c:lblOffset val="100"/>
        <c:noMultiLvlLbl val="0"/>
      </c:catAx>
      <c:valAx>
        <c:axId val="38445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8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collembola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tally'!$D$8,'Master tally'!$D$35,'Master tally'!$D$38)</c:f>
                <c:numCache>
                  <c:ptCount val="3"/>
                  <c:pt idx="0">
                    <c:v>5907.8795517569615</c:v>
                  </c:pt>
                  <c:pt idx="1">
                    <c:v>4116.443772853491</c:v>
                  </c:pt>
                  <c:pt idx="2">
                    <c:v>3563.3489802542063</c:v>
                  </c:pt>
                </c:numCache>
              </c:numRef>
            </c:plus>
            <c:minus>
              <c:numRef>
                <c:f>('Master tally'!$D$8,'Master tally'!$D$35,'Master tally'!$D$38)</c:f>
                <c:numCache>
                  <c:ptCount val="3"/>
                  <c:pt idx="0">
                    <c:v>5907.8795517569615</c:v>
                  </c:pt>
                  <c:pt idx="1">
                    <c:v>4116.443772853491</c:v>
                  </c:pt>
                  <c:pt idx="2">
                    <c:v>3563.3489802542063</c:v>
                  </c:pt>
                </c:numCache>
              </c:numRef>
            </c:minus>
            <c:noEndCap val="0"/>
          </c:errBars>
          <c:cat>
            <c:strRef>
              <c:f>('Master tally'!$B$8,'Master tally'!$B$35,'Master tally'!$B$38)</c:f>
              <c:strCache>
                <c:ptCount val="3"/>
                <c:pt idx="0">
                  <c:v>36676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tally'!$C$8,'Master tally'!$C$35,'Master tally'!$C$38)</c:f>
              <c:numCache>
                <c:ptCount val="3"/>
                <c:pt idx="0">
                  <c:v>29095.541401273873</c:v>
                </c:pt>
                <c:pt idx="1">
                  <c:v>38343.949044585985</c:v>
                </c:pt>
                <c:pt idx="2">
                  <c:v>16706.09645131938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tally'!$D$11,'Master tally'!$D$36,'Master tally'!$D$39)</c:f>
                <c:numCache>
                  <c:ptCount val="3"/>
                  <c:pt idx="0">
                    <c:v>2601.4853920211503</c:v>
                  </c:pt>
                  <c:pt idx="1">
                    <c:v>4217.958938549611</c:v>
                  </c:pt>
                  <c:pt idx="2">
                    <c:v>5786.670315690942</c:v>
                  </c:pt>
                </c:numCache>
              </c:numRef>
            </c:plus>
            <c:minus>
              <c:numRef>
                <c:f>('Master tally'!$D$11,'Master tally'!$D$36,'Master tally'!$D$39)</c:f>
                <c:numCache>
                  <c:ptCount val="3"/>
                  <c:pt idx="0">
                    <c:v>2601.4853920211503</c:v>
                  </c:pt>
                  <c:pt idx="1">
                    <c:v>4217.958938549611</c:v>
                  </c:pt>
                  <c:pt idx="2">
                    <c:v>5786.670315690942</c:v>
                  </c:pt>
                </c:numCache>
              </c:numRef>
            </c:minus>
            <c:noEndCap val="0"/>
          </c:errBars>
          <c:val>
            <c:numRef>
              <c:f>('Master tally'!$C$11,'Master tally'!$C$36,'Master tally'!$C$39)</c:f>
              <c:numCache>
                <c:ptCount val="3"/>
                <c:pt idx="0">
                  <c:v>23133.757961783438</c:v>
                </c:pt>
                <c:pt idx="1">
                  <c:v>43821.656050955404</c:v>
                </c:pt>
                <c:pt idx="2">
                  <c:v>19010.28907398334</c:v>
                </c:pt>
              </c:numCache>
            </c:numRef>
          </c:val>
        </c:ser>
        <c:axId val="52318431"/>
        <c:axId val="5519156"/>
      </c:barChart>
      <c:catAx>
        <c:axId val="5231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9156"/>
        <c:crosses val="autoZero"/>
        <c:auto val="0"/>
        <c:lblOffset val="100"/>
        <c:noMultiLvlLbl val="0"/>
      </c:catAx>
      <c:valAx>
        <c:axId val="551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18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collembola / 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tally'!$M$8,'Master tally'!$M$35,'Master tally'!$M$38)</c:f>
                <c:numCache>
                  <c:ptCount val="3"/>
                  <c:pt idx="0">
                    <c:v>1.3255980358661301</c:v>
                  </c:pt>
                  <c:pt idx="1">
                    <c:v>0.4735873518658394</c:v>
                  </c:pt>
                  <c:pt idx="2">
                    <c:v>0.651234621469641</c:v>
                  </c:pt>
                </c:numCache>
              </c:numRef>
            </c:plus>
            <c:minus>
              <c:numRef>
                <c:f>('Master tally'!$M$8,'Master tally'!$M$35,'Master tally'!$M$38)</c:f>
                <c:numCache>
                  <c:ptCount val="3"/>
                  <c:pt idx="0">
                    <c:v>1.3255980358661301</c:v>
                  </c:pt>
                  <c:pt idx="1">
                    <c:v>0.4735873518658394</c:v>
                  </c:pt>
                  <c:pt idx="2">
                    <c:v>0.651234621469641</c:v>
                  </c:pt>
                </c:numCache>
              </c:numRef>
            </c:minus>
            <c:noEndCap val="0"/>
          </c:errBars>
          <c:cat>
            <c:strRef>
              <c:f>('Master tally'!$B$8,'Master tally'!$B$35,'Master tally'!$B$38)</c:f>
              <c:strCache>
                <c:ptCount val="3"/>
                <c:pt idx="0">
                  <c:v>36676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tally'!$L$8,'Master tally'!$L$35,'Master tally'!$L$38)</c:f>
              <c:numCache>
                <c:ptCount val="3"/>
                <c:pt idx="0">
                  <c:v>5.236777437299591</c:v>
                </c:pt>
                <c:pt idx="1">
                  <c:v>4.8032998607631745</c:v>
                </c:pt>
                <c:pt idx="2">
                  <c:v>2.6326887247744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tally'!$M$11,'Master tally'!$M$36,'Master tally'!$M$39)</c:f>
                <c:numCache>
                  <c:ptCount val="3"/>
                  <c:pt idx="0">
                    <c:v>0.7011208770870836</c:v>
                  </c:pt>
                  <c:pt idx="1">
                    <c:v>0.7225468672166376</c:v>
                  </c:pt>
                  <c:pt idx="2">
                    <c:v>1.709850253960486</c:v>
                  </c:pt>
                </c:numCache>
              </c:numRef>
            </c:plus>
            <c:minus>
              <c:numRef>
                <c:f>('Master tally'!$M$11,'Master tally'!$M$36,'Master tally'!$M$39)</c:f>
                <c:numCache>
                  <c:ptCount val="3"/>
                  <c:pt idx="0">
                    <c:v>0.7011208770870836</c:v>
                  </c:pt>
                  <c:pt idx="1">
                    <c:v>0.7225468672166376</c:v>
                  </c:pt>
                  <c:pt idx="2">
                    <c:v>1.709850253960486</c:v>
                  </c:pt>
                </c:numCache>
              </c:numRef>
            </c:minus>
            <c:noEndCap val="0"/>
          </c:errBars>
          <c:val>
            <c:numRef>
              <c:f>('Master tally'!$L$11,'Master tally'!$L$36,'Master tally'!$L$39)</c:f>
              <c:numCache>
                <c:ptCount val="3"/>
                <c:pt idx="0">
                  <c:v>4.363142345030943</c:v>
                </c:pt>
                <c:pt idx="1">
                  <c:v>7.083309381052471</c:v>
                </c:pt>
                <c:pt idx="2">
                  <c:v>4.1381690335429955</c:v>
                </c:pt>
              </c:numCache>
            </c:numRef>
          </c:val>
        </c:ser>
        <c:axId val="47035429"/>
        <c:axId val="36219522"/>
      </c:barChart>
      <c:catAx>
        <c:axId val="47035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19522"/>
        <c:crosses val="autoZero"/>
        <c:auto val="0"/>
        <c:lblOffset val="100"/>
        <c:noMultiLvlLbl val="0"/>
      </c:catAx>
      <c:valAx>
        <c:axId val="36219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35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collembola / gOM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tally'!$V$8,'Master tally'!$V$35,'Master tally'!$V$38)</c:f>
                <c:numCache>
                  <c:ptCount val="3"/>
                  <c:pt idx="0">
                    <c:v>2.093999494576347</c:v>
                  </c:pt>
                  <c:pt idx="1">
                    <c:v>1.259558058776555</c:v>
                  </c:pt>
                  <c:pt idx="2">
                    <c:v>1.7999076674976673</c:v>
                  </c:pt>
                </c:numCache>
              </c:numRef>
            </c:plus>
            <c:minus>
              <c:numRef>
                <c:f>('Master tally'!$V$8,'Master tally'!$V$35,'Master tally'!$V$38)</c:f>
                <c:numCache>
                  <c:ptCount val="3"/>
                  <c:pt idx="0">
                    <c:v>2.093999494576347</c:v>
                  </c:pt>
                  <c:pt idx="1">
                    <c:v>1.259558058776555</c:v>
                  </c:pt>
                  <c:pt idx="2">
                    <c:v>1.7999076674976673</c:v>
                  </c:pt>
                </c:numCache>
              </c:numRef>
            </c:minus>
            <c:noEndCap val="0"/>
          </c:errBars>
          <c:cat>
            <c:strRef>
              <c:f>('Master tally'!$B$8,'Master tally'!$B$35,'Master tally'!$B$38)</c:f>
              <c:strCache>
                <c:ptCount val="3"/>
                <c:pt idx="0">
                  <c:v>36676</c:v>
                </c:pt>
                <c:pt idx="1">
                  <c:v>37101</c:v>
                </c:pt>
                <c:pt idx="2">
                  <c:v>37447</c:v>
                </c:pt>
              </c:strCache>
            </c:strRef>
          </c:cat>
          <c:val>
            <c:numRef>
              <c:f>('Master tally'!$U$8,'Master tally'!$U$35,'Master tally'!$U$38)</c:f>
              <c:numCache>
                <c:ptCount val="3"/>
                <c:pt idx="0">
                  <c:v>9.16142034734107</c:v>
                </c:pt>
                <c:pt idx="1">
                  <c:v>11.086990064863928</c:v>
                </c:pt>
                <c:pt idx="2">
                  <c:v>7.314899400147922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('Master tally'!$V$11,'Master tally'!$V$36,'Master tally'!$V$39)</c:f>
                <c:numCache>
                  <c:ptCount val="3"/>
                  <c:pt idx="0">
                    <c:v>1.010310789536365</c:v>
                  </c:pt>
                  <c:pt idx="1">
                    <c:v>1.501703348588943</c:v>
                  </c:pt>
                  <c:pt idx="2">
                    <c:v>2.407899945215597</c:v>
                  </c:pt>
                </c:numCache>
              </c:numRef>
            </c:plus>
            <c:minus>
              <c:numRef>
                <c:f>('Master tally'!$V$11,'Master tally'!$V$36,'Master tally'!$V$39)</c:f>
                <c:numCache>
                  <c:ptCount val="3"/>
                  <c:pt idx="0">
                    <c:v>1.010310789536365</c:v>
                  </c:pt>
                  <c:pt idx="1">
                    <c:v>1.501703348588943</c:v>
                  </c:pt>
                  <c:pt idx="2">
                    <c:v>2.407899945215597</c:v>
                  </c:pt>
                </c:numCache>
              </c:numRef>
            </c:minus>
            <c:noEndCap val="0"/>
          </c:errBars>
          <c:val>
            <c:numRef>
              <c:f>('Master tally'!$U$11,'Master tally'!$U$36,'Master tally'!$U$39)</c:f>
              <c:numCache>
                <c:ptCount val="3"/>
                <c:pt idx="0">
                  <c:v>6.923762679339785</c:v>
                </c:pt>
                <c:pt idx="1">
                  <c:v>12.957601946948476</c:v>
                </c:pt>
                <c:pt idx="2">
                  <c:v>6.714985337536598</c:v>
                </c:pt>
              </c:numCache>
            </c:numRef>
          </c:val>
        </c:ser>
        <c:axId val="19265755"/>
        <c:axId val="61652608"/>
      </c:barChart>
      <c:catAx>
        <c:axId val="1926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52608"/>
        <c:crosses val="autoZero"/>
        <c:auto val="0"/>
        <c:lblOffset val="100"/>
        <c:noMultiLvlLbl val="0"/>
      </c:catAx>
      <c:valAx>
        <c:axId val="61652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/ gOM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65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438150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8575" y="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133350</xdr:rowOff>
    </xdr:from>
    <xdr:to>
      <xdr:col>7</xdr:col>
      <xdr:colOff>438150</xdr:colOff>
      <xdr:row>35</xdr:row>
      <xdr:rowOff>76200</xdr:rowOff>
    </xdr:to>
    <xdr:graphicFrame>
      <xdr:nvGraphicFramePr>
        <xdr:cNvPr id="2" name="Chart 2"/>
        <xdr:cNvGraphicFramePr/>
      </xdr:nvGraphicFramePr>
      <xdr:xfrm>
        <a:off x="28575" y="288607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35</xdr:row>
      <xdr:rowOff>85725</xdr:rowOff>
    </xdr:from>
    <xdr:to>
      <xdr:col>7</xdr:col>
      <xdr:colOff>466725</xdr:colOff>
      <xdr:row>52</xdr:row>
      <xdr:rowOff>28575</xdr:rowOff>
    </xdr:to>
    <xdr:graphicFrame>
      <xdr:nvGraphicFramePr>
        <xdr:cNvPr id="3" name="Chart 3"/>
        <xdr:cNvGraphicFramePr/>
      </xdr:nvGraphicFramePr>
      <xdr:xfrm>
        <a:off x="57150" y="5753100"/>
        <a:ext cx="46767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69</xdr:row>
      <xdr:rowOff>85725</xdr:rowOff>
    </xdr:from>
    <xdr:to>
      <xdr:col>7</xdr:col>
      <xdr:colOff>523875</xdr:colOff>
      <xdr:row>87</xdr:row>
      <xdr:rowOff>28575</xdr:rowOff>
    </xdr:to>
    <xdr:graphicFrame>
      <xdr:nvGraphicFramePr>
        <xdr:cNvPr id="4" name="Chart 10"/>
        <xdr:cNvGraphicFramePr/>
      </xdr:nvGraphicFramePr>
      <xdr:xfrm>
        <a:off x="28575" y="11258550"/>
        <a:ext cx="47625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52</xdr:row>
      <xdr:rowOff>85725</xdr:rowOff>
    </xdr:from>
    <xdr:to>
      <xdr:col>7</xdr:col>
      <xdr:colOff>476250</xdr:colOff>
      <xdr:row>70</xdr:row>
      <xdr:rowOff>28575</xdr:rowOff>
    </xdr:to>
    <xdr:graphicFrame>
      <xdr:nvGraphicFramePr>
        <xdr:cNvPr id="5" name="Chart 11"/>
        <xdr:cNvGraphicFramePr/>
      </xdr:nvGraphicFramePr>
      <xdr:xfrm>
        <a:off x="38100" y="8505825"/>
        <a:ext cx="47053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86</xdr:row>
      <xdr:rowOff>57150</xdr:rowOff>
    </xdr:from>
    <xdr:to>
      <xdr:col>7</xdr:col>
      <xdr:colOff>561975</xdr:colOff>
      <xdr:row>103</xdr:row>
      <xdr:rowOff>133350</xdr:rowOff>
    </xdr:to>
    <xdr:graphicFrame>
      <xdr:nvGraphicFramePr>
        <xdr:cNvPr id="6" name="Chart 12"/>
        <xdr:cNvGraphicFramePr/>
      </xdr:nvGraphicFramePr>
      <xdr:xfrm>
        <a:off x="66675" y="13982700"/>
        <a:ext cx="4762500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104</xdr:row>
      <xdr:rowOff>57150</xdr:rowOff>
    </xdr:from>
    <xdr:to>
      <xdr:col>7</xdr:col>
      <xdr:colOff>361950</xdr:colOff>
      <xdr:row>121</xdr:row>
      <xdr:rowOff>142875</xdr:rowOff>
    </xdr:to>
    <xdr:graphicFrame>
      <xdr:nvGraphicFramePr>
        <xdr:cNvPr id="7" name="Chart 13"/>
        <xdr:cNvGraphicFramePr/>
      </xdr:nvGraphicFramePr>
      <xdr:xfrm>
        <a:off x="85725" y="16897350"/>
        <a:ext cx="4543425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121</xdr:row>
      <xdr:rowOff>0</xdr:rowOff>
    </xdr:from>
    <xdr:to>
      <xdr:col>7</xdr:col>
      <xdr:colOff>352425</xdr:colOff>
      <xdr:row>138</xdr:row>
      <xdr:rowOff>104775</xdr:rowOff>
    </xdr:to>
    <xdr:graphicFrame>
      <xdr:nvGraphicFramePr>
        <xdr:cNvPr id="8" name="Chart 14"/>
        <xdr:cNvGraphicFramePr/>
      </xdr:nvGraphicFramePr>
      <xdr:xfrm>
        <a:off x="104775" y="19592925"/>
        <a:ext cx="4514850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138</xdr:row>
      <xdr:rowOff>28575</xdr:rowOff>
    </xdr:from>
    <xdr:to>
      <xdr:col>7</xdr:col>
      <xdr:colOff>352425</xdr:colOff>
      <xdr:row>155</xdr:row>
      <xdr:rowOff>123825</xdr:rowOff>
    </xdr:to>
    <xdr:graphicFrame>
      <xdr:nvGraphicFramePr>
        <xdr:cNvPr id="9" name="Chart 15"/>
        <xdr:cNvGraphicFramePr/>
      </xdr:nvGraphicFramePr>
      <xdr:xfrm>
        <a:off x="123825" y="22374225"/>
        <a:ext cx="4495800" cy="2847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133350</xdr:colOff>
      <xdr:row>156</xdr:row>
      <xdr:rowOff>28575</xdr:rowOff>
    </xdr:from>
    <xdr:to>
      <xdr:col>7</xdr:col>
      <xdr:colOff>228600</xdr:colOff>
      <xdr:row>174</xdr:row>
      <xdr:rowOff>0</xdr:rowOff>
    </xdr:to>
    <xdr:graphicFrame>
      <xdr:nvGraphicFramePr>
        <xdr:cNvPr id="10" name="Chart 19"/>
        <xdr:cNvGraphicFramePr/>
      </xdr:nvGraphicFramePr>
      <xdr:xfrm>
        <a:off x="133350" y="25288875"/>
        <a:ext cx="4362450" cy="2886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161925</xdr:colOff>
      <xdr:row>173</xdr:row>
      <xdr:rowOff>28575</xdr:rowOff>
    </xdr:from>
    <xdr:to>
      <xdr:col>7</xdr:col>
      <xdr:colOff>276225</xdr:colOff>
      <xdr:row>190</xdr:row>
      <xdr:rowOff>142875</xdr:rowOff>
    </xdr:to>
    <xdr:graphicFrame>
      <xdr:nvGraphicFramePr>
        <xdr:cNvPr id="11" name="Chart 20"/>
        <xdr:cNvGraphicFramePr/>
      </xdr:nvGraphicFramePr>
      <xdr:xfrm>
        <a:off x="161925" y="28041600"/>
        <a:ext cx="4381500" cy="286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190</xdr:row>
      <xdr:rowOff>0</xdr:rowOff>
    </xdr:from>
    <xdr:to>
      <xdr:col>7</xdr:col>
      <xdr:colOff>247650</xdr:colOff>
      <xdr:row>207</xdr:row>
      <xdr:rowOff>76200</xdr:rowOff>
    </xdr:to>
    <xdr:graphicFrame>
      <xdr:nvGraphicFramePr>
        <xdr:cNvPr id="12" name="Chart 21"/>
        <xdr:cNvGraphicFramePr/>
      </xdr:nvGraphicFramePr>
      <xdr:xfrm>
        <a:off x="152400" y="30765750"/>
        <a:ext cx="4362450" cy="2828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0</xdr:rowOff>
    </xdr:from>
    <xdr:to>
      <xdr:col>8</xdr:col>
      <xdr:colOff>38100</xdr:colOff>
      <xdr:row>35</xdr:row>
      <xdr:rowOff>85725</xdr:rowOff>
    </xdr:to>
    <xdr:graphicFrame>
      <xdr:nvGraphicFramePr>
        <xdr:cNvPr id="1" name="Chart 8"/>
        <xdr:cNvGraphicFramePr/>
      </xdr:nvGraphicFramePr>
      <xdr:xfrm>
        <a:off x="85725" y="2752725"/>
        <a:ext cx="48291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35</xdr:row>
      <xdr:rowOff>0</xdr:rowOff>
    </xdr:from>
    <xdr:to>
      <xdr:col>8</xdr:col>
      <xdr:colOff>19050</xdr:colOff>
      <xdr:row>52</xdr:row>
      <xdr:rowOff>9525</xdr:rowOff>
    </xdr:to>
    <xdr:graphicFrame>
      <xdr:nvGraphicFramePr>
        <xdr:cNvPr id="2" name="Chart 9"/>
        <xdr:cNvGraphicFramePr/>
      </xdr:nvGraphicFramePr>
      <xdr:xfrm>
        <a:off x="66675" y="5667375"/>
        <a:ext cx="48291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0</xdr:row>
      <xdr:rowOff>9525</xdr:rowOff>
    </xdr:from>
    <xdr:to>
      <xdr:col>8</xdr:col>
      <xdr:colOff>57150</xdr:colOff>
      <xdr:row>17</xdr:row>
      <xdr:rowOff>104775</xdr:rowOff>
    </xdr:to>
    <xdr:graphicFrame>
      <xdr:nvGraphicFramePr>
        <xdr:cNvPr id="3" name="Chart 10"/>
        <xdr:cNvGraphicFramePr/>
      </xdr:nvGraphicFramePr>
      <xdr:xfrm>
        <a:off x="57150" y="9525"/>
        <a:ext cx="4876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52</xdr:row>
      <xdr:rowOff>57150</xdr:rowOff>
    </xdr:from>
    <xdr:to>
      <xdr:col>8</xdr:col>
      <xdr:colOff>95250</xdr:colOff>
      <xdr:row>69</xdr:row>
      <xdr:rowOff>104775</xdr:rowOff>
    </xdr:to>
    <xdr:graphicFrame>
      <xdr:nvGraphicFramePr>
        <xdr:cNvPr id="4" name="Chart 20"/>
        <xdr:cNvGraphicFramePr/>
      </xdr:nvGraphicFramePr>
      <xdr:xfrm>
        <a:off x="57150" y="8477250"/>
        <a:ext cx="491490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68</xdr:row>
      <xdr:rowOff>85725</xdr:rowOff>
    </xdr:from>
    <xdr:to>
      <xdr:col>8</xdr:col>
      <xdr:colOff>114300</xdr:colOff>
      <xdr:row>85</xdr:row>
      <xdr:rowOff>95250</xdr:rowOff>
    </xdr:to>
    <xdr:graphicFrame>
      <xdr:nvGraphicFramePr>
        <xdr:cNvPr id="5" name="Chart 21"/>
        <xdr:cNvGraphicFramePr/>
      </xdr:nvGraphicFramePr>
      <xdr:xfrm>
        <a:off x="66675" y="11096625"/>
        <a:ext cx="4924425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95250</xdr:colOff>
      <xdr:row>84</xdr:row>
      <xdr:rowOff>123825</xdr:rowOff>
    </xdr:from>
    <xdr:to>
      <xdr:col>8</xdr:col>
      <xdr:colOff>123825</xdr:colOff>
      <xdr:row>103</xdr:row>
      <xdr:rowOff>95250</xdr:rowOff>
    </xdr:to>
    <xdr:graphicFrame>
      <xdr:nvGraphicFramePr>
        <xdr:cNvPr id="6" name="Chart 22"/>
        <xdr:cNvGraphicFramePr/>
      </xdr:nvGraphicFramePr>
      <xdr:xfrm>
        <a:off x="95250" y="13725525"/>
        <a:ext cx="4905375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104</xdr:row>
      <xdr:rowOff>38100</xdr:rowOff>
    </xdr:from>
    <xdr:to>
      <xdr:col>8</xdr:col>
      <xdr:colOff>466725</xdr:colOff>
      <xdr:row>122</xdr:row>
      <xdr:rowOff>9525</xdr:rowOff>
    </xdr:to>
    <xdr:graphicFrame>
      <xdr:nvGraphicFramePr>
        <xdr:cNvPr id="7" name="Chart 23"/>
        <xdr:cNvGraphicFramePr/>
      </xdr:nvGraphicFramePr>
      <xdr:xfrm>
        <a:off x="85725" y="16878300"/>
        <a:ext cx="5257800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95250</xdr:colOff>
      <xdr:row>120</xdr:row>
      <xdr:rowOff>152400</xdr:rowOff>
    </xdr:from>
    <xdr:to>
      <xdr:col>8</xdr:col>
      <xdr:colOff>485775</xdr:colOff>
      <xdr:row>139</xdr:row>
      <xdr:rowOff>85725</xdr:rowOff>
    </xdr:to>
    <xdr:graphicFrame>
      <xdr:nvGraphicFramePr>
        <xdr:cNvPr id="8" name="Chart 24"/>
        <xdr:cNvGraphicFramePr/>
      </xdr:nvGraphicFramePr>
      <xdr:xfrm>
        <a:off x="95250" y="19583400"/>
        <a:ext cx="5267325" cy="3009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138</xdr:row>
      <xdr:rowOff>95250</xdr:rowOff>
    </xdr:from>
    <xdr:to>
      <xdr:col>8</xdr:col>
      <xdr:colOff>514350</xdr:colOff>
      <xdr:row>155</xdr:row>
      <xdr:rowOff>123825</xdr:rowOff>
    </xdr:to>
    <xdr:graphicFrame>
      <xdr:nvGraphicFramePr>
        <xdr:cNvPr id="9" name="Chart 25"/>
        <xdr:cNvGraphicFramePr/>
      </xdr:nvGraphicFramePr>
      <xdr:xfrm>
        <a:off x="133350" y="22440900"/>
        <a:ext cx="5257800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85725</xdr:colOff>
      <xdr:row>156</xdr:row>
      <xdr:rowOff>28575</xdr:rowOff>
    </xdr:from>
    <xdr:to>
      <xdr:col>8</xdr:col>
      <xdr:colOff>381000</xdr:colOff>
      <xdr:row>174</xdr:row>
      <xdr:rowOff>57150</xdr:rowOff>
    </xdr:to>
    <xdr:graphicFrame>
      <xdr:nvGraphicFramePr>
        <xdr:cNvPr id="10" name="Chart 26"/>
        <xdr:cNvGraphicFramePr/>
      </xdr:nvGraphicFramePr>
      <xdr:xfrm>
        <a:off x="85725" y="25288875"/>
        <a:ext cx="5172075" cy="2943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95250</xdr:colOff>
      <xdr:row>173</xdr:row>
      <xdr:rowOff>57150</xdr:rowOff>
    </xdr:from>
    <xdr:to>
      <xdr:col>8</xdr:col>
      <xdr:colOff>390525</xdr:colOff>
      <xdr:row>191</xdr:row>
      <xdr:rowOff>76200</xdr:rowOff>
    </xdr:to>
    <xdr:graphicFrame>
      <xdr:nvGraphicFramePr>
        <xdr:cNvPr id="11" name="Chart 27"/>
        <xdr:cNvGraphicFramePr/>
      </xdr:nvGraphicFramePr>
      <xdr:xfrm>
        <a:off x="95250" y="28070175"/>
        <a:ext cx="5172075" cy="2933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190</xdr:row>
      <xdr:rowOff>104775</xdr:rowOff>
    </xdr:from>
    <xdr:to>
      <xdr:col>8</xdr:col>
      <xdr:colOff>447675</xdr:colOff>
      <xdr:row>207</xdr:row>
      <xdr:rowOff>152400</xdr:rowOff>
    </xdr:to>
    <xdr:graphicFrame>
      <xdr:nvGraphicFramePr>
        <xdr:cNvPr id="12" name="Chart 28"/>
        <xdr:cNvGraphicFramePr/>
      </xdr:nvGraphicFramePr>
      <xdr:xfrm>
        <a:off x="152400" y="30870525"/>
        <a:ext cx="5172075" cy="2800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0</xdr:colOff>
      <xdr:row>17</xdr:row>
      <xdr:rowOff>85725</xdr:rowOff>
    </xdr:to>
    <xdr:graphicFrame>
      <xdr:nvGraphicFramePr>
        <xdr:cNvPr id="1" name="Chart 7"/>
        <xdr:cNvGraphicFramePr/>
      </xdr:nvGraphicFramePr>
      <xdr:xfrm>
        <a:off x="28575" y="38100"/>
        <a:ext cx="48482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16</xdr:row>
      <xdr:rowOff>95250</xdr:rowOff>
    </xdr:from>
    <xdr:to>
      <xdr:col>8</xdr:col>
      <xdr:colOff>76200</xdr:colOff>
      <xdr:row>34</xdr:row>
      <xdr:rowOff>0</xdr:rowOff>
    </xdr:to>
    <xdr:graphicFrame>
      <xdr:nvGraphicFramePr>
        <xdr:cNvPr id="2" name="Chart 8"/>
        <xdr:cNvGraphicFramePr/>
      </xdr:nvGraphicFramePr>
      <xdr:xfrm>
        <a:off x="104775" y="2686050"/>
        <a:ext cx="4848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33</xdr:row>
      <xdr:rowOff>0</xdr:rowOff>
    </xdr:from>
    <xdr:to>
      <xdr:col>8</xdr:col>
      <xdr:colOff>85725</xdr:colOff>
      <xdr:row>51</xdr:row>
      <xdr:rowOff>104775</xdr:rowOff>
    </xdr:to>
    <xdr:graphicFrame>
      <xdr:nvGraphicFramePr>
        <xdr:cNvPr id="3" name="Chart 9"/>
        <xdr:cNvGraphicFramePr/>
      </xdr:nvGraphicFramePr>
      <xdr:xfrm>
        <a:off x="104775" y="5343525"/>
        <a:ext cx="48577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52</xdr:row>
      <xdr:rowOff>28575</xdr:rowOff>
    </xdr:from>
    <xdr:to>
      <xdr:col>8</xdr:col>
      <xdr:colOff>142875</xdr:colOff>
      <xdr:row>69</xdr:row>
      <xdr:rowOff>104775</xdr:rowOff>
    </xdr:to>
    <xdr:graphicFrame>
      <xdr:nvGraphicFramePr>
        <xdr:cNvPr id="4" name="Chart 19"/>
        <xdr:cNvGraphicFramePr/>
      </xdr:nvGraphicFramePr>
      <xdr:xfrm>
        <a:off x="95250" y="8448675"/>
        <a:ext cx="492442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68</xdr:row>
      <xdr:rowOff>123825</xdr:rowOff>
    </xdr:from>
    <xdr:to>
      <xdr:col>8</xdr:col>
      <xdr:colOff>161925</xdr:colOff>
      <xdr:row>87</xdr:row>
      <xdr:rowOff>9525</xdr:rowOff>
    </xdr:to>
    <xdr:graphicFrame>
      <xdr:nvGraphicFramePr>
        <xdr:cNvPr id="5" name="Chart 20"/>
        <xdr:cNvGraphicFramePr/>
      </xdr:nvGraphicFramePr>
      <xdr:xfrm>
        <a:off x="104775" y="11134725"/>
        <a:ext cx="49339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86</xdr:row>
      <xdr:rowOff>38100</xdr:rowOff>
    </xdr:from>
    <xdr:to>
      <xdr:col>8</xdr:col>
      <xdr:colOff>171450</xdr:colOff>
      <xdr:row>103</xdr:row>
      <xdr:rowOff>152400</xdr:rowOff>
    </xdr:to>
    <xdr:graphicFrame>
      <xdr:nvGraphicFramePr>
        <xdr:cNvPr id="6" name="Chart 21"/>
        <xdr:cNvGraphicFramePr/>
      </xdr:nvGraphicFramePr>
      <xdr:xfrm>
        <a:off x="133350" y="13963650"/>
        <a:ext cx="49149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104</xdr:row>
      <xdr:rowOff>38100</xdr:rowOff>
    </xdr:from>
    <xdr:to>
      <xdr:col>8</xdr:col>
      <xdr:colOff>152400</xdr:colOff>
      <xdr:row>122</xdr:row>
      <xdr:rowOff>38100</xdr:rowOff>
    </xdr:to>
    <xdr:graphicFrame>
      <xdr:nvGraphicFramePr>
        <xdr:cNvPr id="7" name="Chart 22"/>
        <xdr:cNvGraphicFramePr/>
      </xdr:nvGraphicFramePr>
      <xdr:xfrm>
        <a:off x="152400" y="16878300"/>
        <a:ext cx="4876800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121</xdr:row>
      <xdr:rowOff>28575</xdr:rowOff>
    </xdr:from>
    <xdr:to>
      <xdr:col>8</xdr:col>
      <xdr:colOff>161925</xdr:colOff>
      <xdr:row>139</xdr:row>
      <xdr:rowOff>152400</xdr:rowOff>
    </xdr:to>
    <xdr:graphicFrame>
      <xdr:nvGraphicFramePr>
        <xdr:cNvPr id="8" name="Chart 23"/>
        <xdr:cNvGraphicFramePr/>
      </xdr:nvGraphicFramePr>
      <xdr:xfrm>
        <a:off x="190500" y="19621500"/>
        <a:ext cx="4848225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190500</xdr:colOff>
      <xdr:row>138</xdr:row>
      <xdr:rowOff>152400</xdr:rowOff>
    </xdr:from>
    <xdr:to>
      <xdr:col>8</xdr:col>
      <xdr:colOff>171450</xdr:colOff>
      <xdr:row>155</xdr:row>
      <xdr:rowOff>95250</xdr:rowOff>
    </xdr:to>
    <xdr:graphicFrame>
      <xdr:nvGraphicFramePr>
        <xdr:cNvPr id="9" name="Chart 24"/>
        <xdr:cNvGraphicFramePr/>
      </xdr:nvGraphicFramePr>
      <xdr:xfrm>
        <a:off x="190500" y="22498050"/>
        <a:ext cx="4857750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276225</xdr:colOff>
      <xdr:row>156</xdr:row>
      <xdr:rowOff>0</xdr:rowOff>
    </xdr:from>
    <xdr:to>
      <xdr:col>8</xdr:col>
      <xdr:colOff>200025</xdr:colOff>
      <xdr:row>173</xdr:row>
      <xdr:rowOff>85725</xdr:rowOff>
    </xdr:to>
    <xdr:graphicFrame>
      <xdr:nvGraphicFramePr>
        <xdr:cNvPr id="10" name="Chart 25"/>
        <xdr:cNvGraphicFramePr/>
      </xdr:nvGraphicFramePr>
      <xdr:xfrm>
        <a:off x="276225" y="25260300"/>
        <a:ext cx="4800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276225</xdr:colOff>
      <xdr:row>172</xdr:row>
      <xdr:rowOff>104775</xdr:rowOff>
    </xdr:from>
    <xdr:to>
      <xdr:col>8</xdr:col>
      <xdr:colOff>180975</xdr:colOff>
      <xdr:row>190</xdr:row>
      <xdr:rowOff>95250</xdr:rowOff>
    </xdr:to>
    <xdr:graphicFrame>
      <xdr:nvGraphicFramePr>
        <xdr:cNvPr id="11" name="Chart 26"/>
        <xdr:cNvGraphicFramePr/>
      </xdr:nvGraphicFramePr>
      <xdr:xfrm>
        <a:off x="276225" y="27955875"/>
        <a:ext cx="4781550" cy="2905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247650</xdr:colOff>
      <xdr:row>190</xdr:row>
      <xdr:rowOff>9525</xdr:rowOff>
    </xdr:from>
    <xdr:to>
      <xdr:col>8</xdr:col>
      <xdr:colOff>171450</xdr:colOff>
      <xdr:row>207</xdr:row>
      <xdr:rowOff>133350</xdr:rowOff>
    </xdr:to>
    <xdr:graphicFrame>
      <xdr:nvGraphicFramePr>
        <xdr:cNvPr id="12" name="Chart 27"/>
        <xdr:cNvGraphicFramePr/>
      </xdr:nvGraphicFramePr>
      <xdr:xfrm>
        <a:off x="247650" y="30775275"/>
        <a:ext cx="4800600" cy="2876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8</xdr:col>
      <xdr:colOff>561975</xdr:colOff>
      <xdr:row>18</xdr:row>
      <xdr:rowOff>85725</xdr:rowOff>
    </xdr:to>
    <xdr:graphicFrame>
      <xdr:nvGraphicFramePr>
        <xdr:cNvPr id="1" name="Chart 7"/>
        <xdr:cNvGraphicFramePr/>
      </xdr:nvGraphicFramePr>
      <xdr:xfrm>
        <a:off x="0" y="57150"/>
        <a:ext cx="5438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95250</xdr:rowOff>
    </xdr:from>
    <xdr:to>
      <xdr:col>8</xdr:col>
      <xdr:colOff>561975</xdr:colOff>
      <xdr:row>35</xdr:row>
      <xdr:rowOff>133350</xdr:rowOff>
    </xdr:to>
    <xdr:graphicFrame>
      <xdr:nvGraphicFramePr>
        <xdr:cNvPr id="2" name="Chart 8"/>
        <xdr:cNvGraphicFramePr/>
      </xdr:nvGraphicFramePr>
      <xdr:xfrm>
        <a:off x="9525" y="2847975"/>
        <a:ext cx="54292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34</xdr:row>
      <xdr:rowOff>152400</xdr:rowOff>
    </xdr:from>
    <xdr:to>
      <xdr:col>8</xdr:col>
      <xdr:colOff>561975</xdr:colOff>
      <xdr:row>51</xdr:row>
      <xdr:rowOff>104775</xdr:rowOff>
    </xdr:to>
    <xdr:graphicFrame>
      <xdr:nvGraphicFramePr>
        <xdr:cNvPr id="3" name="Chart 9"/>
        <xdr:cNvGraphicFramePr/>
      </xdr:nvGraphicFramePr>
      <xdr:xfrm>
        <a:off x="38100" y="5657850"/>
        <a:ext cx="54006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52</xdr:row>
      <xdr:rowOff>38100</xdr:rowOff>
    </xdr:from>
    <xdr:to>
      <xdr:col>8</xdr:col>
      <xdr:colOff>581025</xdr:colOff>
      <xdr:row>70</xdr:row>
      <xdr:rowOff>66675</xdr:rowOff>
    </xdr:to>
    <xdr:graphicFrame>
      <xdr:nvGraphicFramePr>
        <xdr:cNvPr id="4" name="Chart 19"/>
        <xdr:cNvGraphicFramePr/>
      </xdr:nvGraphicFramePr>
      <xdr:xfrm>
        <a:off x="85725" y="8458200"/>
        <a:ext cx="53721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69</xdr:row>
      <xdr:rowOff>104775</xdr:rowOff>
    </xdr:from>
    <xdr:to>
      <xdr:col>9</xdr:col>
      <xdr:colOff>9525</xdr:colOff>
      <xdr:row>88</xdr:row>
      <xdr:rowOff>0</xdr:rowOff>
    </xdr:to>
    <xdr:graphicFrame>
      <xdr:nvGraphicFramePr>
        <xdr:cNvPr id="5" name="Chart 20"/>
        <xdr:cNvGraphicFramePr/>
      </xdr:nvGraphicFramePr>
      <xdr:xfrm>
        <a:off x="95250" y="11277600"/>
        <a:ext cx="540067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87</xdr:row>
      <xdr:rowOff>9525</xdr:rowOff>
    </xdr:from>
    <xdr:to>
      <xdr:col>9</xdr:col>
      <xdr:colOff>28575</xdr:colOff>
      <xdr:row>103</xdr:row>
      <xdr:rowOff>123825</xdr:rowOff>
    </xdr:to>
    <xdr:graphicFrame>
      <xdr:nvGraphicFramePr>
        <xdr:cNvPr id="6" name="Chart 21"/>
        <xdr:cNvGraphicFramePr/>
      </xdr:nvGraphicFramePr>
      <xdr:xfrm>
        <a:off x="133350" y="14097000"/>
        <a:ext cx="53816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104</xdr:row>
      <xdr:rowOff>95250</xdr:rowOff>
    </xdr:from>
    <xdr:to>
      <xdr:col>8</xdr:col>
      <xdr:colOff>409575</xdr:colOff>
      <xdr:row>123</xdr:row>
      <xdr:rowOff>0</xdr:rowOff>
    </xdr:to>
    <xdr:graphicFrame>
      <xdr:nvGraphicFramePr>
        <xdr:cNvPr id="7" name="Chart 22"/>
        <xdr:cNvGraphicFramePr/>
      </xdr:nvGraphicFramePr>
      <xdr:xfrm>
        <a:off x="57150" y="16935450"/>
        <a:ext cx="52292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122</xdr:row>
      <xdr:rowOff>9525</xdr:rowOff>
    </xdr:from>
    <xdr:to>
      <xdr:col>8</xdr:col>
      <xdr:colOff>409575</xdr:colOff>
      <xdr:row>138</xdr:row>
      <xdr:rowOff>123825</xdr:rowOff>
    </xdr:to>
    <xdr:graphicFrame>
      <xdr:nvGraphicFramePr>
        <xdr:cNvPr id="8" name="Chart 23"/>
        <xdr:cNvGraphicFramePr/>
      </xdr:nvGraphicFramePr>
      <xdr:xfrm>
        <a:off x="66675" y="19764375"/>
        <a:ext cx="52197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</xdr:colOff>
      <xdr:row>137</xdr:row>
      <xdr:rowOff>152400</xdr:rowOff>
    </xdr:from>
    <xdr:to>
      <xdr:col>8</xdr:col>
      <xdr:colOff>409575</xdr:colOff>
      <xdr:row>155</xdr:row>
      <xdr:rowOff>152400</xdr:rowOff>
    </xdr:to>
    <xdr:graphicFrame>
      <xdr:nvGraphicFramePr>
        <xdr:cNvPr id="9" name="Chart 24"/>
        <xdr:cNvGraphicFramePr/>
      </xdr:nvGraphicFramePr>
      <xdr:xfrm>
        <a:off x="85725" y="22336125"/>
        <a:ext cx="520065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85725</xdr:colOff>
      <xdr:row>156</xdr:row>
      <xdr:rowOff>57150</xdr:rowOff>
    </xdr:from>
    <xdr:to>
      <xdr:col>8</xdr:col>
      <xdr:colOff>476250</xdr:colOff>
      <xdr:row>175</xdr:row>
      <xdr:rowOff>57150</xdr:rowOff>
    </xdr:to>
    <xdr:graphicFrame>
      <xdr:nvGraphicFramePr>
        <xdr:cNvPr id="10" name="Chart 25"/>
        <xdr:cNvGraphicFramePr/>
      </xdr:nvGraphicFramePr>
      <xdr:xfrm>
        <a:off x="85725" y="25317450"/>
        <a:ext cx="5267325" cy="3076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152400</xdr:colOff>
      <xdr:row>174</xdr:row>
      <xdr:rowOff>85725</xdr:rowOff>
    </xdr:from>
    <xdr:to>
      <xdr:col>8</xdr:col>
      <xdr:colOff>419100</xdr:colOff>
      <xdr:row>191</xdr:row>
      <xdr:rowOff>95250</xdr:rowOff>
    </xdr:to>
    <xdr:graphicFrame>
      <xdr:nvGraphicFramePr>
        <xdr:cNvPr id="11" name="Chart 26"/>
        <xdr:cNvGraphicFramePr/>
      </xdr:nvGraphicFramePr>
      <xdr:xfrm>
        <a:off x="152400" y="28260675"/>
        <a:ext cx="5143500" cy="2762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190</xdr:row>
      <xdr:rowOff>133350</xdr:rowOff>
    </xdr:from>
    <xdr:to>
      <xdr:col>8</xdr:col>
      <xdr:colOff>381000</xdr:colOff>
      <xdr:row>207</xdr:row>
      <xdr:rowOff>85725</xdr:rowOff>
    </xdr:to>
    <xdr:graphicFrame>
      <xdr:nvGraphicFramePr>
        <xdr:cNvPr id="12" name="Chart 27"/>
        <xdr:cNvGraphicFramePr/>
      </xdr:nvGraphicFramePr>
      <xdr:xfrm>
        <a:off x="123825" y="30899100"/>
        <a:ext cx="5133975" cy="2705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workbookViewId="0" topLeftCell="A1">
      <pane xSplit="3" ySplit="2" topLeftCell="V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Z53" sqref="Z53:AC56"/>
    </sheetView>
  </sheetViews>
  <sheetFormatPr defaultColWidth="9.140625" defaultRowHeight="12.75"/>
  <cols>
    <col min="1" max="2" width="9.140625" style="1" customWidth="1"/>
    <col min="3" max="3" width="7.7109375" style="1" customWidth="1"/>
    <col min="4" max="7" width="9.140625" style="1" customWidth="1"/>
    <col min="8" max="8" width="20.8515625" style="12" customWidth="1"/>
    <col min="9" max="9" width="10.7109375" style="1" customWidth="1"/>
    <col min="10" max="10" width="12.8515625" style="1" customWidth="1"/>
    <col min="11" max="11" width="10.8515625" style="1" customWidth="1"/>
    <col min="12" max="15" width="9.140625" style="1" customWidth="1"/>
    <col min="16" max="20" width="9.140625" style="10" customWidth="1"/>
    <col min="21" max="30" width="9.140625" style="11" customWidth="1"/>
    <col min="31" max="16384" width="9.140625" style="1" customWidth="1"/>
  </cols>
  <sheetData>
    <row r="1" spans="1:31" ht="12.75">
      <c r="A1" s="37" t="s">
        <v>0</v>
      </c>
      <c r="B1" s="37"/>
      <c r="C1" s="37"/>
      <c r="D1" s="37"/>
      <c r="E1" s="37"/>
      <c r="F1" s="37"/>
      <c r="G1" s="37"/>
      <c r="H1" s="37"/>
      <c r="I1" s="38" t="s">
        <v>1</v>
      </c>
      <c r="J1" s="38" t="s">
        <v>2</v>
      </c>
      <c r="K1" s="38" t="s">
        <v>3</v>
      </c>
      <c r="M1" s="3" t="s">
        <v>4</v>
      </c>
      <c r="N1" s="3" t="s">
        <v>5</v>
      </c>
      <c r="O1" s="3" t="s">
        <v>6</v>
      </c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6"/>
      <c r="AD1" s="6"/>
      <c r="AE1" t="s">
        <v>7</v>
      </c>
    </row>
    <row r="2" spans="1:31" ht="12.7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38"/>
      <c r="J2" s="38"/>
      <c r="K2" s="38"/>
      <c r="L2" s="1" t="s">
        <v>16</v>
      </c>
      <c r="M2" s="7" t="s">
        <v>17</v>
      </c>
      <c r="N2" s="7" t="s">
        <v>18</v>
      </c>
      <c r="O2" t="s">
        <v>19</v>
      </c>
      <c r="P2" s="8" t="s">
        <v>20</v>
      </c>
      <c r="Q2" s="8" t="s">
        <v>21</v>
      </c>
      <c r="R2" s="8" t="s">
        <v>22</v>
      </c>
      <c r="S2" s="8" t="s">
        <v>23</v>
      </c>
      <c r="T2" s="8" t="s">
        <v>24</v>
      </c>
      <c r="U2" s="6" t="s">
        <v>25</v>
      </c>
      <c r="V2" s="6" t="s">
        <v>26</v>
      </c>
      <c r="W2" s="6" t="s">
        <v>27</v>
      </c>
      <c r="X2" s="6" t="s">
        <v>28</v>
      </c>
      <c r="Y2" s="6" t="s">
        <v>29</v>
      </c>
      <c r="Z2" s="6" t="s">
        <v>30</v>
      </c>
      <c r="AA2" s="6" t="s">
        <v>31</v>
      </c>
      <c r="AB2" s="6" t="s">
        <v>32</v>
      </c>
      <c r="AC2" s="6" t="s">
        <v>33</v>
      </c>
      <c r="AD2" s="6" t="s">
        <v>34</v>
      </c>
      <c r="AE2"/>
    </row>
    <row r="3" spans="1:30" ht="12.75">
      <c r="A3" s="1">
        <v>1</v>
      </c>
      <c r="B3" s="1" t="s">
        <v>35</v>
      </c>
      <c r="C3" s="1">
        <v>1</v>
      </c>
      <c r="D3" s="1">
        <v>257</v>
      </c>
      <c r="E3" s="1">
        <v>120</v>
      </c>
      <c r="F3" s="1">
        <v>26</v>
      </c>
      <c r="G3" s="1">
        <v>26</v>
      </c>
      <c r="H3" s="9" t="s">
        <v>36</v>
      </c>
      <c r="I3" s="1">
        <v>7.8123</v>
      </c>
      <c r="J3" s="1">
        <v>9.3235</v>
      </c>
      <c r="K3" s="1">
        <v>8.3737</v>
      </c>
      <c r="L3" s="1">
        <f aca="true" t="shared" si="0" ref="L3:L42">100-(100*(K3-I3)/(J3-I3))</f>
        <v>62.850714663843306</v>
      </c>
      <c r="N3" s="1">
        <v>7.45</v>
      </c>
      <c r="O3" s="1">
        <f aca="true" t="shared" si="1" ref="O3:O42">N3+(J3-I3)</f>
        <v>8.9612</v>
      </c>
      <c r="P3" s="10">
        <f aca="true" t="shared" si="2" ref="P3:P42">D3/((0.025*0.025)*3.14)</f>
        <v>130955.41401273884</v>
      </c>
      <c r="Q3" s="10">
        <f aca="true" t="shared" si="3" ref="Q3:Q42">E3/((0.025*0.025)*3.14)</f>
        <v>61146.49681528661</v>
      </c>
      <c r="R3" s="10">
        <f aca="true" t="shared" si="4" ref="R3:R42">F3/((0.025*0.025)*3.14)</f>
        <v>13248.4076433121</v>
      </c>
      <c r="S3" s="10">
        <f aca="true" t="shared" si="5" ref="S3:S42">G3/((0.025*0.025)*3.14)</f>
        <v>13248.4076433121</v>
      </c>
      <c r="T3" s="10">
        <f aca="true" t="shared" si="6" ref="T3:T42">SUM(P3:S3)</f>
        <v>218598.72611464965</v>
      </c>
      <c r="U3" s="11">
        <f aca="true" t="shared" si="7" ref="U3:U42">D3/$O3</f>
        <v>28.679194750703033</v>
      </c>
      <c r="V3" s="11">
        <f aca="true" t="shared" si="8" ref="V3:V42">E3/$O3</f>
        <v>13.391063696826318</v>
      </c>
      <c r="W3" s="11">
        <f aca="true" t="shared" si="9" ref="W3:W42">F3/$O3</f>
        <v>2.901397134312369</v>
      </c>
      <c r="X3" s="11">
        <f aca="true" t="shared" si="10" ref="X3:X42">G3/$O3</f>
        <v>2.901397134312369</v>
      </c>
      <c r="Y3" s="11">
        <f aca="true" t="shared" si="11" ref="Y3:Y42">SUM(U3:X3)</f>
        <v>47.87305271615409</v>
      </c>
      <c r="Z3" s="11">
        <f aca="true" t="shared" si="12" ref="Z3:Z42">D3/($O3*($L3/100))</f>
        <v>45.630658146201746</v>
      </c>
      <c r="AA3" s="11">
        <f aca="true" t="shared" si="13" ref="AA3:AA42">E3/($O3*($L3/100))</f>
        <v>21.30614388149498</v>
      </c>
      <c r="AB3" s="11">
        <f aca="true" t="shared" si="14" ref="AB3:AB42">F3/($O3*($L3/100))</f>
        <v>4.6163311743239115</v>
      </c>
      <c r="AC3" s="11">
        <f aca="true" t="shared" si="15" ref="AC3:AC42">G3/($O3*($L3/100))</f>
        <v>4.6163311743239115</v>
      </c>
      <c r="AD3" s="11">
        <f aca="true" t="shared" si="16" ref="AD3:AD42">SUM(Z3:AC3)</f>
        <v>76.16946437634456</v>
      </c>
    </row>
    <row r="4" spans="1:30" ht="12.75">
      <c r="A4" s="1">
        <v>1</v>
      </c>
      <c r="B4" s="1" t="s">
        <v>35</v>
      </c>
      <c r="C4" s="1">
        <v>2</v>
      </c>
      <c r="D4" s="1">
        <v>63</v>
      </c>
      <c r="E4" s="1">
        <v>182</v>
      </c>
      <c r="F4" s="1">
        <v>10</v>
      </c>
      <c r="G4" s="1">
        <v>44</v>
      </c>
      <c r="H4" s="12" t="s">
        <v>37</v>
      </c>
      <c r="I4" s="1">
        <v>8.5077</v>
      </c>
      <c r="J4" s="1">
        <v>9.8722</v>
      </c>
      <c r="K4" s="1">
        <v>8.9385</v>
      </c>
      <c r="L4" s="1">
        <f t="shared" si="0"/>
        <v>68.42799560278492</v>
      </c>
      <c r="N4" s="1">
        <v>6.45</v>
      </c>
      <c r="O4" s="1">
        <f t="shared" si="1"/>
        <v>7.8145</v>
      </c>
      <c r="P4" s="10">
        <f t="shared" si="2"/>
        <v>32101.910828025473</v>
      </c>
      <c r="Q4" s="10">
        <f t="shared" si="3"/>
        <v>92738.8535031847</v>
      </c>
      <c r="R4" s="10">
        <f t="shared" si="4"/>
        <v>5095.541401273885</v>
      </c>
      <c r="S4" s="10">
        <f t="shared" si="5"/>
        <v>22420.382165605093</v>
      </c>
      <c r="T4" s="10">
        <f t="shared" si="6"/>
        <v>152356.68789808915</v>
      </c>
      <c r="U4" s="11">
        <f t="shared" si="7"/>
        <v>8.061936144347047</v>
      </c>
      <c r="V4" s="11">
        <f t="shared" si="8"/>
        <v>23.290037750335916</v>
      </c>
      <c r="W4" s="11">
        <f t="shared" si="9"/>
        <v>1.2796724038646108</v>
      </c>
      <c r="X4" s="11">
        <f t="shared" si="10"/>
        <v>5.630558577004287</v>
      </c>
      <c r="Y4" s="11">
        <f t="shared" si="11"/>
        <v>38.26220487555186</v>
      </c>
      <c r="Z4" s="11">
        <f t="shared" si="12"/>
        <v>11.781634217587602</v>
      </c>
      <c r="AA4" s="11">
        <f t="shared" si="13"/>
        <v>34.03583218414196</v>
      </c>
      <c r="AB4" s="11">
        <f t="shared" si="14"/>
        <v>1.8701006694583495</v>
      </c>
      <c r="AC4" s="11">
        <f t="shared" si="15"/>
        <v>8.228442945616738</v>
      </c>
      <c r="AD4" s="11">
        <f t="shared" si="16"/>
        <v>55.91601001680465</v>
      </c>
    </row>
    <row r="5" spans="1:31" ht="12.75">
      <c r="A5" s="1">
        <v>2</v>
      </c>
      <c r="B5" s="1" t="s">
        <v>35</v>
      </c>
      <c r="C5" s="1">
        <v>1</v>
      </c>
      <c r="D5" s="1">
        <v>29</v>
      </c>
      <c r="E5" s="1">
        <v>123</v>
      </c>
      <c r="F5" s="1">
        <v>46</v>
      </c>
      <c r="G5" s="1">
        <v>24</v>
      </c>
      <c r="H5" s="9" t="s">
        <v>36</v>
      </c>
      <c r="I5" s="1">
        <v>7.5988</v>
      </c>
      <c r="J5" s="1">
        <v>8.9457</v>
      </c>
      <c r="K5" s="1">
        <v>8.1013</v>
      </c>
      <c r="L5" s="1">
        <f t="shared" si="0"/>
        <v>62.69210780310341</v>
      </c>
      <c r="N5" s="1">
        <v>10.33</v>
      </c>
      <c r="O5" s="1">
        <f t="shared" si="1"/>
        <v>11.6769</v>
      </c>
      <c r="P5" s="10">
        <f t="shared" si="2"/>
        <v>14777.070063694266</v>
      </c>
      <c r="Q5" s="10">
        <f t="shared" si="3"/>
        <v>62675.15923566878</v>
      </c>
      <c r="R5" s="10">
        <f t="shared" si="4"/>
        <v>23439.49044585987</v>
      </c>
      <c r="S5" s="10">
        <f t="shared" si="5"/>
        <v>12229.299363057324</v>
      </c>
      <c r="T5" s="10">
        <f t="shared" si="6"/>
        <v>113121.01910828023</v>
      </c>
      <c r="U5" s="11">
        <f t="shared" si="7"/>
        <v>2.4835358699654875</v>
      </c>
      <c r="V5" s="11">
        <f t="shared" si="8"/>
        <v>10.533617655370861</v>
      </c>
      <c r="W5" s="11">
        <f t="shared" si="9"/>
        <v>3.9394017247728423</v>
      </c>
      <c r="X5" s="11">
        <f t="shared" si="10"/>
        <v>2.0553400303162657</v>
      </c>
      <c r="Y5" s="11">
        <f t="shared" si="11"/>
        <v>19.011895280425456</v>
      </c>
      <c r="Z5" s="11">
        <f t="shared" si="12"/>
        <v>3.9614808896927</v>
      </c>
      <c r="AA5" s="11">
        <f t="shared" si="13"/>
        <v>16.802143083869037</v>
      </c>
      <c r="AB5" s="11">
        <f t="shared" si="14"/>
        <v>6.2837283077884205</v>
      </c>
      <c r="AC5" s="11">
        <f t="shared" si="15"/>
        <v>3.2784669431939584</v>
      </c>
      <c r="AD5" s="11">
        <f t="shared" si="16"/>
        <v>30.325819224544116</v>
      </c>
      <c r="AE5" s="13"/>
    </row>
    <row r="6" spans="1:30" ht="12.75">
      <c r="A6" s="1">
        <v>2</v>
      </c>
      <c r="B6" s="1" t="s">
        <v>35</v>
      </c>
      <c r="C6" s="1">
        <v>2</v>
      </c>
      <c r="D6" s="1">
        <v>28</v>
      </c>
      <c r="E6" s="1">
        <v>133</v>
      </c>
      <c r="F6" s="1">
        <v>37</v>
      </c>
      <c r="G6" s="1">
        <v>27</v>
      </c>
      <c r="H6" s="12" t="s">
        <v>47</v>
      </c>
      <c r="I6" s="1">
        <v>7.8186</v>
      </c>
      <c r="J6" s="1">
        <v>9.9236</v>
      </c>
      <c r="K6" s="1">
        <v>8.805</v>
      </c>
      <c r="L6" s="1">
        <f t="shared" si="0"/>
        <v>53.14014251781475</v>
      </c>
      <c r="N6" s="1">
        <v>12.9</v>
      </c>
      <c r="O6" s="1">
        <f t="shared" si="1"/>
        <v>15.005</v>
      </c>
      <c r="P6" s="10">
        <f t="shared" si="2"/>
        <v>14267.515923566876</v>
      </c>
      <c r="Q6" s="10">
        <f t="shared" si="3"/>
        <v>67770.70063694267</v>
      </c>
      <c r="R6" s="10">
        <f t="shared" si="4"/>
        <v>18853.503184713372</v>
      </c>
      <c r="S6" s="10">
        <f t="shared" si="5"/>
        <v>13757.961783439488</v>
      </c>
      <c r="T6" s="10">
        <f t="shared" si="6"/>
        <v>114649.6815286624</v>
      </c>
      <c r="U6" s="11">
        <f t="shared" si="7"/>
        <v>1.866044651782739</v>
      </c>
      <c r="V6" s="11">
        <f t="shared" si="8"/>
        <v>8.86371209596801</v>
      </c>
      <c r="W6" s="11">
        <f t="shared" si="9"/>
        <v>2.4658447184271908</v>
      </c>
      <c r="X6" s="11">
        <f t="shared" si="10"/>
        <v>1.7994001999333555</v>
      </c>
      <c r="Y6" s="11">
        <f t="shared" si="11"/>
        <v>14.995001666111294</v>
      </c>
      <c r="Z6" s="11">
        <f t="shared" si="12"/>
        <v>3.511553720724713</v>
      </c>
      <c r="AA6" s="11">
        <f t="shared" si="13"/>
        <v>16.67988017344239</v>
      </c>
      <c r="AB6" s="11">
        <f t="shared" si="14"/>
        <v>4.640267416671942</v>
      </c>
      <c r="AC6" s="11">
        <f t="shared" si="15"/>
        <v>3.3861410878416875</v>
      </c>
      <c r="AD6" s="11">
        <f t="shared" si="16"/>
        <v>28.21784239868073</v>
      </c>
    </row>
    <row r="7" spans="1:30" ht="12.75">
      <c r="A7" s="1">
        <v>3</v>
      </c>
      <c r="B7" s="1" t="s">
        <v>35</v>
      </c>
      <c r="C7" s="1">
        <v>1</v>
      </c>
      <c r="D7" s="1">
        <v>53</v>
      </c>
      <c r="E7" s="1">
        <v>152</v>
      </c>
      <c r="F7" s="1">
        <v>30</v>
      </c>
      <c r="G7" s="1">
        <v>18</v>
      </c>
      <c r="H7" s="12" t="s">
        <v>54</v>
      </c>
      <c r="I7" s="1">
        <v>8.0739</v>
      </c>
      <c r="J7" s="1">
        <v>9.5993</v>
      </c>
      <c r="K7" s="1">
        <v>8.6718</v>
      </c>
      <c r="L7" s="1">
        <f t="shared" si="0"/>
        <v>60.80372361347847</v>
      </c>
      <c r="N7" s="1">
        <v>10.19</v>
      </c>
      <c r="O7" s="1">
        <f t="shared" si="1"/>
        <v>11.715399999999999</v>
      </c>
      <c r="P7" s="10">
        <f t="shared" si="2"/>
        <v>27006.36942675159</v>
      </c>
      <c r="Q7" s="10">
        <f t="shared" si="3"/>
        <v>77452.22929936304</v>
      </c>
      <c r="R7" s="10">
        <f t="shared" si="4"/>
        <v>15286.624203821653</v>
      </c>
      <c r="S7" s="10">
        <f t="shared" si="5"/>
        <v>9171.974522292992</v>
      </c>
      <c r="T7" s="10">
        <f t="shared" si="6"/>
        <v>128917.19745222929</v>
      </c>
      <c r="U7" s="11">
        <f t="shared" si="7"/>
        <v>4.52395991600799</v>
      </c>
      <c r="V7" s="11">
        <f t="shared" si="8"/>
        <v>12.974375608173858</v>
      </c>
      <c r="W7" s="11">
        <f t="shared" si="9"/>
        <v>2.560732027929051</v>
      </c>
      <c r="X7" s="11">
        <f t="shared" si="10"/>
        <v>1.5364392167574306</v>
      </c>
      <c r="Y7" s="11">
        <f t="shared" si="11"/>
        <v>21.595506768868326</v>
      </c>
      <c r="Z7" s="11">
        <f t="shared" si="12"/>
        <v>7.440267876958042</v>
      </c>
      <c r="AA7" s="11">
        <f t="shared" si="13"/>
        <v>21.338126741464574</v>
      </c>
      <c r="AB7" s="11">
        <f t="shared" si="14"/>
        <v>4.211472383183797</v>
      </c>
      <c r="AC7" s="11">
        <f t="shared" si="15"/>
        <v>2.5268834299102783</v>
      </c>
      <c r="AD7" s="11">
        <f t="shared" si="16"/>
        <v>35.51675043151669</v>
      </c>
    </row>
    <row r="8" spans="1:30" ht="12.75">
      <c r="A8" s="1">
        <v>3</v>
      </c>
      <c r="B8" s="1" t="s">
        <v>35</v>
      </c>
      <c r="C8" s="1">
        <v>2</v>
      </c>
      <c r="D8" s="1">
        <v>57</v>
      </c>
      <c r="E8" s="1">
        <v>128</v>
      </c>
      <c r="F8" s="1">
        <v>19</v>
      </c>
      <c r="G8" s="1">
        <v>70</v>
      </c>
      <c r="H8" s="12" t="s">
        <v>55</v>
      </c>
      <c r="I8" s="1">
        <v>8.2373</v>
      </c>
      <c r="J8" s="1">
        <v>10.0502</v>
      </c>
      <c r="K8" s="1">
        <v>9.2651</v>
      </c>
      <c r="L8" s="1">
        <f t="shared" si="0"/>
        <v>43.30630481548897</v>
      </c>
      <c r="N8" s="1">
        <v>10.68</v>
      </c>
      <c r="O8" s="1">
        <f t="shared" si="1"/>
        <v>12.4929</v>
      </c>
      <c r="P8" s="10">
        <f t="shared" si="2"/>
        <v>29044.585987261144</v>
      </c>
      <c r="Q8" s="10">
        <f t="shared" si="3"/>
        <v>65222.92993630572</v>
      </c>
      <c r="R8" s="10">
        <f t="shared" si="4"/>
        <v>9681.52866242038</v>
      </c>
      <c r="S8" s="10">
        <f t="shared" si="5"/>
        <v>35668.789808917194</v>
      </c>
      <c r="T8" s="10">
        <f t="shared" si="6"/>
        <v>139617.83439490444</v>
      </c>
      <c r="U8" s="11">
        <f t="shared" si="7"/>
        <v>4.562591552001536</v>
      </c>
      <c r="V8" s="11">
        <f t="shared" si="8"/>
        <v>10.24581962554731</v>
      </c>
      <c r="W8" s="11">
        <f t="shared" si="9"/>
        <v>1.520863850667179</v>
      </c>
      <c r="X8" s="11">
        <f t="shared" si="10"/>
        <v>5.603182607721186</v>
      </c>
      <c r="Y8" s="11">
        <f t="shared" si="11"/>
        <v>21.93245763593721</v>
      </c>
      <c r="Z8" s="11">
        <f t="shared" si="12"/>
        <v>10.535628868454452</v>
      </c>
      <c r="AA8" s="11">
        <f t="shared" si="13"/>
        <v>23.658956055476665</v>
      </c>
      <c r="AB8" s="11">
        <f t="shared" si="14"/>
        <v>3.5118762894848174</v>
      </c>
      <c r="AC8" s="11">
        <f t="shared" si="15"/>
        <v>12.938491592838801</v>
      </c>
      <c r="AD8" s="11">
        <f t="shared" si="16"/>
        <v>50.644952806254736</v>
      </c>
    </row>
    <row r="9" spans="1:30" ht="12.75">
      <c r="A9" s="1">
        <v>4</v>
      </c>
      <c r="B9" s="1" t="s">
        <v>35</v>
      </c>
      <c r="C9" s="1">
        <v>1</v>
      </c>
      <c r="D9" s="1">
        <v>44</v>
      </c>
      <c r="E9" s="1">
        <v>111</v>
      </c>
      <c r="F9" s="1">
        <v>13</v>
      </c>
      <c r="G9" s="1">
        <v>23</v>
      </c>
      <c r="H9" s="12" t="s">
        <v>60</v>
      </c>
      <c r="I9" s="1">
        <v>8.6409</v>
      </c>
      <c r="J9" s="1">
        <v>10.3339</v>
      </c>
      <c r="K9" s="1">
        <v>9.3058</v>
      </c>
      <c r="L9" s="1">
        <f t="shared" si="0"/>
        <v>60.72652096869465</v>
      </c>
      <c r="N9" s="1">
        <v>12.19</v>
      </c>
      <c r="O9" s="1">
        <f t="shared" si="1"/>
        <v>13.883</v>
      </c>
      <c r="P9" s="10">
        <f t="shared" si="2"/>
        <v>22420.382165605093</v>
      </c>
      <c r="Q9" s="10">
        <f t="shared" si="3"/>
        <v>56560.50955414012</v>
      </c>
      <c r="R9" s="10">
        <f t="shared" si="4"/>
        <v>6624.20382165605</v>
      </c>
      <c r="S9" s="10">
        <f t="shared" si="5"/>
        <v>11719.745222929934</v>
      </c>
      <c r="T9" s="10">
        <f t="shared" si="6"/>
        <v>97324.8407643312</v>
      </c>
      <c r="U9" s="11">
        <f t="shared" si="7"/>
        <v>3.1693438017719515</v>
      </c>
      <c r="V9" s="11">
        <f t="shared" si="8"/>
        <v>7.995390045379241</v>
      </c>
      <c r="W9" s="11">
        <f t="shared" si="9"/>
        <v>0.9363970323417129</v>
      </c>
      <c r="X9" s="11">
        <f t="shared" si="10"/>
        <v>1.6567024418353382</v>
      </c>
      <c r="Y9" s="11">
        <f t="shared" si="11"/>
        <v>13.757833321328246</v>
      </c>
      <c r="Z9" s="11">
        <f t="shared" si="12"/>
        <v>5.219043922186471</v>
      </c>
      <c r="AA9" s="11">
        <f t="shared" si="13"/>
        <v>13.166224440061326</v>
      </c>
      <c r="AB9" s="11">
        <f t="shared" si="14"/>
        <v>1.541990249736912</v>
      </c>
      <c r="AC9" s="11">
        <f t="shared" si="15"/>
        <v>2.7281365956883827</v>
      </c>
      <c r="AD9" s="11">
        <f t="shared" si="16"/>
        <v>22.65539520767309</v>
      </c>
    </row>
    <row r="10" spans="1:30" ht="12.75">
      <c r="A10" s="1">
        <v>4</v>
      </c>
      <c r="B10" s="1" t="s">
        <v>35</v>
      </c>
      <c r="C10" s="1">
        <v>2</v>
      </c>
      <c r="D10" s="1">
        <v>31</v>
      </c>
      <c r="E10" s="1">
        <v>122</v>
      </c>
      <c r="F10" s="1">
        <v>10</v>
      </c>
      <c r="G10" s="1">
        <v>23</v>
      </c>
      <c r="H10" s="12" t="s">
        <v>61</v>
      </c>
      <c r="I10" s="1">
        <v>7.3158</v>
      </c>
      <c r="J10" s="1">
        <v>9.8813</v>
      </c>
      <c r="K10" s="1">
        <v>8.8208</v>
      </c>
      <c r="L10" s="1">
        <f t="shared" si="0"/>
        <v>41.3369713506139</v>
      </c>
      <c r="N10" s="1">
        <v>19.49</v>
      </c>
      <c r="O10" s="1">
        <f t="shared" si="1"/>
        <v>22.0555</v>
      </c>
      <c r="P10" s="10">
        <f t="shared" si="2"/>
        <v>15796.178343949043</v>
      </c>
      <c r="Q10" s="10">
        <f t="shared" si="3"/>
        <v>62165.605095541396</v>
      </c>
      <c r="R10" s="10">
        <f t="shared" si="4"/>
        <v>5095.541401273885</v>
      </c>
      <c r="S10" s="10">
        <f t="shared" si="5"/>
        <v>11719.745222929934</v>
      </c>
      <c r="T10" s="10">
        <f t="shared" si="6"/>
        <v>94777.07006369426</v>
      </c>
      <c r="U10" s="11">
        <f t="shared" si="7"/>
        <v>1.4055451021287209</v>
      </c>
      <c r="V10" s="11">
        <f t="shared" si="8"/>
        <v>5.531500079345288</v>
      </c>
      <c r="W10" s="11">
        <f t="shared" si="9"/>
        <v>0.45340164584797443</v>
      </c>
      <c r="X10" s="11">
        <f t="shared" si="10"/>
        <v>1.0428237854503413</v>
      </c>
      <c r="Y10" s="11">
        <f t="shared" si="11"/>
        <v>8.433270612772324</v>
      </c>
      <c r="Z10" s="11">
        <f t="shared" si="12"/>
        <v>3.400213068846049</v>
      </c>
      <c r="AA10" s="11">
        <f t="shared" si="13"/>
        <v>13.381483690297353</v>
      </c>
      <c r="AB10" s="11">
        <f t="shared" si="14"/>
        <v>1.0968429254342091</v>
      </c>
      <c r="AC10" s="11">
        <f t="shared" si="15"/>
        <v>2.5227387284986813</v>
      </c>
      <c r="AD10" s="11">
        <f t="shared" si="16"/>
        <v>20.40127841307629</v>
      </c>
    </row>
    <row r="11" spans="1:30" ht="12.75">
      <c r="A11" s="1">
        <v>5</v>
      </c>
      <c r="B11" s="1" t="s">
        <v>35</v>
      </c>
      <c r="C11" s="1">
        <v>1</v>
      </c>
      <c r="D11" s="1">
        <v>68</v>
      </c>
      <c r="E11" s="1">
        <v>187</v>
      </c>
      <c r="F11" s="1">
        <v>36</v>
      </c>
      <c r="G11" s="1">
        <v>55</v>
      </c>
      <c r="H11" s="12" t="s">
        <v>67</v>
      </c>
      <c r="I11" s="1">
        <v>7.7305</v>
      </c>
      <c r="J11" s="1">
        <v>8.9803</v>
      </c>
      <c r="K11" s="1">
        <v>7.9151</v>
      </c>
      <c r="L11" s="1">
        <f t="shared" si="0"/>
        <v>85.22963674187872</v>
      </c>
      <c r="N11" s="1">
        <v>9.53</v>
      </c>
      <c r="O11" s="1">
        <f t="shared" si="1"/>
        <v>10.779799999999998</v>
      </c>
      <c r="P11" s="10">
        <f t="shared" si="2"/>
        <v>34649.68152866242</v>
      </c>
      <c r="Q11" s="10">
        <f t="shared" si="3"/>
        <v>95286.62420382164</v>
      </c>
      <c r="R11" s="10">
        <f t="shared" si="4"/>
        <v>18343.949044585985</v>
      </c>
      <c r="S11" s="10">
        <f t="shared" si="5"/>
        <v>28025.477707006365</v>
      </c>
      <c r="T11" s="10">
        <f t="shared" si="6"/>
        <v>176305.7324840764</v>
      </c>
      <c r="U11" s="11">
        <f t="shared" si="7"/>
        <v>6.308094769847308</v>
      </c>
      <c r="V11" s="11">
        <f t="shared" si="8"/>
        <v>17.347260617080096</v>
      </c>
      <c r="W11" s="11">
        <f t="shared" si="9"/>
        <v>3.33957958403681</v>
      </c>
      <c r="X11" s="11">
        <f t="shared" si="10"/>
        <v>5.102135475611793</v>
      </c>
      <c r="Y11" s="11">
        <f t="shared" si="11"/>
        <v>32.097070446576005</v>
      </c>
      <c r="Z11" s="11">
        <f t="shared" si="12"/>
        <v>7.401292567926364</v>
      </c>
      <c r="AA11" s="11">
        <f t="shared" si="13"/>
        <v>20.3535545617975</v>
      </c>
      <c r="AB11" s="11">
        <f t="shared" si="14"/>
        <v>3.918331359490428</v>
      </c>
      <c r="AC11" s="11">
        <f t="shared" si="15"/>
        <v>5.986339576999265</v>
      </c>
      <c r="AD11" s="11">
        <f t="shared" si="16"/>
        <v>37.65951806621356</v>
      </c>
    </row>
    <row r="12" spans="1:30" ht="12.75">
      <c r="A12" s="1">
        <v>5</v>
      </c>
      <c r="B12" s="1" t="s">
        <v>35</v>
      </c>
      <c r="C12" s="1">
        <v>2</v>
      </c>
      <c r="D12" s="1">
        <v>52</v>
      </c>
      <c r="E12" s="1">
        <v>270</v>
      </c>
      <c r="F12" s="1">
        <v>35</v>
      </c>
      <c r="G12" s="1">
        <v>55</v>
      </c>
      <c r="H12" s="12" t="s">
        <v>68</v>
      </c>
      <c r="I12" s="1">
        <v>8.73</v>
      </c>
      <c r="J12" s="1">
        <v>10.1733</v>
      </c>
      <c r="K12" s="1">
        <v>9.3674</v>
      </c>
      <c r="L12" s="1">
        <f t="shared" si="0"/>
        <v>55.8373172590591</v>
      </c>
      <c r="N12" s="1">
        <v>10.86</v>
      </c>
      <c r="O12" s="1">
        <f t="shared" si="1"/>
        <v>12.303299999999998</v>
      </c>
      <c r="P12" s="10">
        <f t="shared" si="2"/>
        <v>26496.8152866242</v>
      </c>
      <c r="Q12" s="10">
        <f t="shared" si="3"/>
        <v>137579.61783439488</v>
      </c>
      <c r="R12" s="10">
        <f t="shared" si="4"/>
        <v>17834.394904458597</v>
      </c>
      <c r="S12" s="10">
        <f t="shared" si="5"/>
        <v>28025.477707006365</v>
      </c>
      <c r="T12" s="10">
        <f t="shared" si="6"/>
        <v>209936.30573248406</v>
      </c>
      <c r="U12" s="11">
        <f t="shared" si="7"/>
        <v>4.226508335162111</v>
      </c>
      <c r="V12" s="11">
        <f t="shared" si="8"/>
        <v>21.94533174026481</v>
      </c>
      <c r="W12" s="11">
        <f t="shared" si="9"/>
        <v>2.844765225589883</v>
      </c>
      <c r="X12" s="11">
        <f t="shared" si="10"/>
        <v>4.470345354498387</v>
      </c>
      <c r="Y12" s="11">
        <f t="shared" si="11"/>
        <v>33.48695065551519</v>
      </c>
      <c r="Z12" s="11">
        <f t="shared" si="12"/>
        <v>7.569325574065612</v>
      </c>
      <c r="AA12" s="11">
        <f t="shared" si="13"/>
        <v>39.30226740380222</v>
      </c>
      <c r="AB12" s="11">
        <f t="shared" si="14"/>
        <v>5.094738367159547</v>
      </c>
      <c r="AC12" s="11">
        <f t="shared" si="15"/>
        <v>8.006017434107859</v>
      </c>
      <c r="AD12" s="11">
        <f t="shared" si="16"/>
        <v>59.972348779135245</v>
      </c>
    </row>
    <row r="13" spans="1:30" ht="12.75">
      <c r="A13" s="1">
        <v>1</v>
      </c>
      <c r="B13" s="1" t="s">
        <v>38</v>
      </c>
      <c r="C13" s="1">
        <v>1</v>
      </c>
      <c r="D13" s="1">
        <v>72</v>
      </c>
      <c r="E13" s="1">
        <v>105</v>
      </c>
      <c r="F13" s="1">
        <v>12</v>
      </c>
      <c r="G13" s="1">
        <v>18</v>
      </c>
      <c r="H13" s="12" t="s">
        <v>39</v>
      </c>
      <c r="I13" s="1">
        <v>8.0762</v>
      </c>
      <c r="J13" s="1">
        <v>9.8082</v>
      </c>
      <c r="K13" s="1">
        <v>8.9489</v>
      </c>
      <c r="L13" s="1">
        <f t="shared" si="0"/>
        <v>49.61316397228635</v>
      </c>
      <c r="N13" s="1">
        <v>9.81</v>
      </c>
      <c r="O13" s="1">
        <f t="shared" si="1"/>
        <v>11.542</v>
      </c>
      <c r="P13" s="10">
        <f t="shared" si="2"/>
        <v>36687.89808917197</v>
      </c>
      <c r="Q13" s="10">
        <f t="shared" si="3"/>
        <v>53503.18471337579</v>
      </c>
      <c r="R13" s="10">
        <f t="shared" si="4"/>
        <v>6114.649681528662</v>
      </c>
      <c r="S13" s="10">
        <f t="shared" si="5"/>
        <v>9171.974522292992</v>
      </c>
      <c r="T13" s="10">
        <f t="shared" si="6"/>
        <v>105477.70700636941</v>
      </c>
      <c r="U13" s="11">
        <f t="shared" si="7"/>
        <v>6.238086986657425</v>
      </c>
      <c r="V13" s="11">
        <f t="shared" si="8"/>
        <v>9.097210188875412</v>
      </c>
      <c r="W13" s="11">
        <f t="shared" si="9"/>
        <v>1.0396811644429043</v>
      </c>
      <c r="X13" s="11">
        <f t="shared" si="10"/>
        <v>1.5595217466643563</v>
      </c>
      <c r="Y13" s="11">
        <f t="shared" si="11"/>
        <v>17.934500086640096</v>
      </c>
      <c r="Z13" s="11">
        <f t="shared" si="12"/>
        <v>12.573451252054772</v>
      </c>
      <c r="AA13" s="11">
        <f t="shared" si="13"/>
        <v>18.336283075913208</v>
      </c>
      <c r="AB13" s="11">
        <f t="shared" si="14"/>
        <v>2.095575208675795</v>
      </c>
      <c r="AC13" s="11">
        <f t="shared" si="15"/>
        <v>3.143362813013693</v>
      </c>
      <c r="AD13" s="11">
        <f t="shared" si="16"/>
        <v>36.148672349657474</v>
      </c>
    </row>
    <row r="14" spans="1:30" ht="12.75">
      <c r="A14" s="1">
        <v>1</v>
      </c>
      <c r="B14" s="1" t="s">
        <v>38</v>
      </c>
      <c r="C14" s="1">
        <v>2</v>
      </c>
      <c r="D14" s="1">
        <v>31</v>
      </c>
      <c r="E14" s="1">
        <v>108</v>
      </c>
      <c r="F14" s="1">
        <v>14</v>
      </c>
      <c r="G14" s="1">
        <v>12</v>
      </c>
      <c r="H14" s="12" t="s">
        <v>40</v>
      </c>
      <c r="I14" s="1">
        <v>8.4281</v>
      </c>
      <c r="J14" s="1">
        <v>10.442</v>
      </c>
      <c r="K14" s="1">
        <v>9.7365</v>
      </c>
      <c r="L14" s="1">
        <f t="shared" si="0"/>
        <v>35.031530860519425</v>
      </c>
      <c r="N14" s="1">
        <v>14.09</v>
      </c>
      <c r="O14" s="1">
        <f t="shared" si="1"/>
        <v>16.1039</v>
      </c>
      <c r="P14" s="10">
        <f t="shared" si="2"/>
        <v>15796.178343949043</v>
      </c>
      <c r="Q14" s="10">
        <f t="shared" si="3"/>
        <v>55031.847133757954</v>
      </c>
      <c r="R14" s="10">
        <f t="shared" si="4"/>
        <v>7133.757961783438</v>
      </c>
      <c r="S14" s="10">
        <f t="shared" si="5"/>
        <v>6114.649681528662</v>
      </c>
      <c r="T14" s="10">
        <f t="shared" si="6"/>
        <v>84076.4331210191</v>
      </c>
      <c r="U14" s="11">
        <f t="shared" si="7"/>
        <v>1.9249995342743063</v>
      </c>
      <c r="V14" s="11">
        <f t="shared" si="8"/>
        <v>6.706449990375003</v>
      </c>
      <c r="W14" s="11">
        <f t="shared" si="9"/>
        <v>0.8693546283819448</v>
      </c>
      <c r="X14" s="11">
        <f t="shared" si="10"/>
        <v>0.745161110041667</v>
      </c>
      <c r="Y14" s="11">
        <f t="shared" si="11"/>
        <v>10.245965263072922</v>
      </c>
      <c r="Z14" s="11">
        <f t="shared" si="12"/>
        <v>5.4950482807583585</v>
      </c>
      <c r="AA14" s="11">
        <f t="shared" si="13"/>
        <v>19.144039171674283</v>
      </c>
      <c r="AB14" s="11">
        <f t="shared" si="14"/>
        <v>2.481634707439259</v>
      </c>
      <c r="AC14" s="11">
        <f t="shared" si="15"/>
        <v>2.1271154635193645</v>
      </c>
      <c r="AD14" s="11">
        <f t="shared" si="16"/>
        <v>29.247837623391263</v>
      </c>
    </row>
    <row r="15" spans="1:30" ht="12.75">
      <c r="A15" s="1">
        <v>2</v>
      </c>
      <c r="B15" s="1" t="s">
        <v>38</v>
      </c>
      <c r="C15" s="1">
        <v>1</v>
      </c>
      <c r="D15" s="1">
        <v>23</v>
      </c>
      <c r="E15" s="1">
        <v>111</v>
      </c>
      <c r="F15" s="1">
        <v>51</v>
      </c>
      <c r="G15" s="1">
        <v>21</v>
      </c>
      <c r="H15" s="12" t="s">
        <v>48</v>
      </c>
      <c r="I15" s="1">
        <v>7.8795</v>
      </c>
      <c r="J15" s="1">
        <v>9.5041</v>
      </c>
      <c r="K15" s="1">
        <v>8.5729</v>
      </c>
      <c r="L15" s="1">
        <f t="shared" si="0"/>
        <v>57.318724609134506</v>
      </c>
      <c r="N15" s="1">
        <v>9.78</v>
      </c>
      <c r="O15" s="1">
        <f t="shared" si="1"/>
        <v>11.404599999999999</v>
      </c>
      <c r="P15" s="10">
        <f t="shared" si="2"/>
        <v>11719.745222929934</v>
      </c>
      <c r="Q15" s="10">
        <f t="shared" si="3"/>
        <v>56560.50955414012</v>
      </c>
      <c r="R15" s="10">
        <f t="shared" si="4"/>
        <v>25987.26114649681</v>
      </c>
      <c r="S15" s="10">
        <f t="shared" si="5"/>
        <v>10700.636942675157</v>
      </c>
      <c r="T15" s="10">
        <f t="shared" si="6"/>
        <v>104968.15286624202</v>
      </c>
      <c r="U15" s="11">
        <f t="shared" si="7"/>
        <v>2.0167300913666417</v>
      </c>
      <c r="V15" s="11">
        <f t="shared" si="8"/>
        <v>9.732914788769445</v>
      </c>
      <c r="W15" s="11">
        <f t="shared" si="9"/>
        <v>4.471879767812989</v>
      </c>
      <c r="X15" s="11">
        <f t="shared" si="10"/>
        <v>1.8413622573347599</v>
      </c>
      <c r="Y15" s="11">
        <f t="shared" si="11"/>
        <v>18.062886905283833</v>
      </c>
      <c r="Z15" s="11">
        <f t="shared" si="12"/>
        <v>3.51844899745946</v>
      </c>
      <c r="AA15" s="11">
        <f t="shared" si="13"/>
        <v>16.98034081382609</v>
      </c>
      <c r="AB15" s="11">
        <f t="shared" si="14"/>
        <v>7.801778211757933</v>
      </c>
      <c r="AC15" s="11">
        <f t="shared" si="15"/>
        <v>3.212496910723855</v>
      </c>
      <c r="AD15" s="11">
        <f t="shared" si="16"/>
        <v>31.513064933767335</v>
      </c>
    </row>
    <row r="16" spans="1:30" ht="12.75">
      <c r="A16" s="1">
        <v>2</v>
      </c>
      <c r="B16" s="1" t="s">
        <v>38</v>
      </c>
      <c r="C16" s="1">
        <v>2</v>
      </c>
      <c r="D16" s="1">
        <v>37</v>
      </c>
      <c r="E16" s="1">
        <v>160</v>
      </c>
      <c r="F16" s="1">
        <v>13</v>
      </c>
      <c r="G16" s="1">
        <v>12</v>
      </c>
      <c r="H16" s="12" t="s">
        <v>49</v>
      </c>
      <c r="I16" s="1">
        <v>9.2818</v>
      </c>
      <c r="J16" s="1">
        <v>10.5299</v>
      </c>
      <c r="K16" s="1">
        <v>9.643</v>
      </c>
      <c r="L16" s="1">
        <f t="shared" si="0"/>
        <v>71.06001121704988</v>
      </c>
      <c r="N16" s="1">
        <v>5.28</v>
      </c>
      <c r="O16" s="1">
        <f t="shared" si="1"/>
        <v>6.528099999999999</v>
      </c>
      <c r="P16" s="10">
        <f t="shared" si="2"/>
        <v>18853.503184713372</v>
      </c>
      <c r="Q16" s="10">
        <f t="shared" si="3"/>
        <v>81528.66242038216</v>
      </c>
      <c r="R16" s="10">
        <f t="shared" si="4"/>
        <v>6624.20382165605</v>
      </c>
      <c r="S16" s="10">
        <f t="shared" si="5"/>
        <v>6114.649681528662</v>
      </c>
      <c r="T16" s="10">
        <f t="shared" si="6"/>
        <v>113121.01910828025</v>
      </c>
      <c r="U16" s="11">
        <f t="shared" si="7"/>
        <v>5.667805333864371</v>
      </c>
      <c r="V16" s="11">
        <f t="shared" si="8"/>
        <v>24.50942847076485</v>
      </c>
      <c r="W16" s="11">
        <f t="shared" si="9"/>
        <v>1.991391063249644</v>
      </c>
      <c r="X16" s="11">
        <f t="shared" si="10"/>
        <v>1.8382071353073637</v>
      </c>
      <c r="Y16" s="11">
        <f t="shared" si="11"/>
        <v>34.00683200318623</v>
      </c>
      <c r="Z16" s="11">
        <f t="shared" si="12"/>
        <v>7.976082802115375</v>
      </c>
      <c r="AA16" s="11">
        <f t="shared" si="13"/>
        <v>34.49116887401243</v>
      </c>
      <c r="AB16" s="11">
        <f t="shared" si="14"/>
        <v>2.80240747101351</v>
      </c>
      <c r="AC16" s="11">
        <f t="shared" si="15"/>
        <v>2.5868376655509326</v>
      </c>
      <c r="AD16" s="11">
        <f t="shared" si="16"/>
        <v>47.85649681269224</v>
      </c>
    </row>
    <row r="17" spans="1:30" ht="12.75">
      <c r="A17" s="1">
        <v>3</v>
      </c>
      <c r="B17" s="1" t="s">
        <v>38</v>
      </c>
      <c r="C17" s="1">
        <v>1</v>
      </c>
      <c r="D17" s="1">
        <v>113</v>
      </c>
      <c r="E17" s="1">
        <v>78</v>
      </c>
      <c r="F17" s="1">
        <v>13</v>
      </c>
      <c r="G17" s="1">
        <v>28</v>
      </c>
      <c r="H17" s="12" t="s">
        <v>56</v>
      </c>
      <c r="I17" s="1">
        <v>9.0965</v>
      </c>
      <c r="J17" s="1">
        <v>11.2049</v>
      </c>
      <c r="K17" s="1">
        <v>10.2328</v>
      </c>
      <c r="L17" s="1">
        <f t="shared" si="0"/>
        <v>46.10605198254606</v>
      </c>
      <c r="N17" s="1">
        <v>12.49</v>
      </c>
      <c r="O17" s="1">
        <f t="shared" si="1"/>
        <v>14.5984</v>
      </c>
      <c r="P17" s="10">
        <f t="shared" si="2"/>
        <v>57579.6178343949</v>
      </c>
      <c r="Q17" s="10">
        <f t="shared" si="3"/>
        <v>39745.2229299363</v>
      </c>
      <c r="R17" s="10">
        <f t="shared" si="4"/>
        <v>6624.20382165605</v>
      </c>
      <c r="S17" s="10">
        <f t="shared" si="5"/>
        <v>14267.515923566876</v>
      </c>
      <c r="T17" s="10">
        <f t="shared" si="6"/>
        <v>118216.56050955411</v>
      </c>
      <c r="U17" s="11">
        <f t="shared" si="7"/>
        <v>7.740574309513371</v>
      </c>
      <c r="V17" s="11">
        <f t="shared" si="8"/>
        <v>5.343051293292415</v>
      </c>
      <c r="W17" s="11">
        <f t="shared" si="9"/>
        <v>0.8905085488820693</v>
      </c>
      <c r="X17" s="11">
        <f t="shared" si="10"/>
        <v>1.9180184129767646</v>
      </c>
      <c r="Y17" s="11">
        <f t="shared" si="11"/>
        <v>15.892152564664618</v>
      </c>
      <c r="Z17" s="11">
        <f t="shared" si="12"/>
        <v>16.78862964116652</v>
      </c>
      <c r="AA17" s="11">
        <f t="shared" si="13"/>
        <v>11.588611610716711</v>
      </c>
      <c r="AB17" s="11">
        <f t="shared" si="14"/>
        <v>1.9314352684527853</v>
      </c>
      <c r="AC17" s="11">
        <f t="shared" si="15"/>
        <v>4.160014424359845</v>
      </c>
      <c r="AD17" s="11">
        <f t="shared" si="16"/>
        <v>34.46869094469586</v>
      </c>
    </row>
    <row r="18" spans="1:30" ht="12.75">
      <c r="A18" s="1">
        <v>3</v>
      </c>
      <c r="B18" s="1" t="s">
        <v>38</v>
      </c>
      <c r="C18" s="1">
        <v>2</v>
      </c>
      <c r="D18" s="1">
        <v>37</v>
      </c>
      <c r="E18" s="1">
        <v>163</v>
      </c>
      <c r="F18" s="1">
        <v>8</v>
      </c>
      <c r="G18" s="1">
        <v>18</v>
      </c>
      <c r="H18" s="12" t="s">
        <v>57</v>
      </c>
      <c r="I18" s="1">
        <v>8.5805</v>
      </c>
      <c r="J18" s="1">
        <v>9.9996</v>
      </c>
      <c r="K18" s="1">
        <v>9.1466</v>
      </c>
      <c r="L18" s="1">
        <f t="shared" si="0"/>
        <v>60.108519484180164</v>
      </c>
      <c r="N18" s="1">
        <v>12.26</v>
      </c>
      <c r="O18" s="1">
        <f t="shared" si="1"/>
        <v>13.679099999999998</v>
      </c>
      <c r="P18" s="10">
        <f t="shared" si="2"/>
        <v>18853.503184713372</v>
      </c>
      <c r="Q18" s="10">
        <f t="shared" si="3"/>
        <v>83057.32484076433</v>
      </c>
      <c r="R18" s="10">
        <f t="shared" si="4"/>
        <v>4076.4331210191076</v>
      </c>
      <c r="S18" s="10">
        <f t="shared" si="5"/>
        <v>9171.974522292992</v>
      </c>
      <c r="T18" s="10">
        <f t="shared" si="6"/>
        <v>115159.2356687898</v>
      </c>
      <c r="U18" s="11">
        <f t="shared" si="7"/>
        <v>2.704856313646366</v>
      </c>
      <c r="V18" s="11">
        <f t="shared" si="8"/>
        <v>11.915988624982639</v>
      </c>
      <c r="W18" s="11">
        <f t="shared" si="9"/>
        <v>0.5848337975451602</v>
      </c>
      <c r="X18" s="11">
        <f t="shared" si="10"/>
        <v>1.3158760444766104</v>
      </c>
      <c r="Y18" s="11">
        <f t="shared" si="11"/>
        <v>16.521554780650778</v>
      </c>
      <c r="Z18" s="11">
        <f t="shared" si="12"/>
        <v>4.49995497619643</v>
      </c>
      <c r="AA18" s="11">
        <f t="shared" si="13"/>
        <v>19.824125976216706</v>
      </c>
      <c r="AB18" s="11">
        <f t="shared" si="14"/>
        <v>0.9729632380965254</v>
      </c>
      <c r="AC18" s="11">
        <f t="shared" si="15"/>
        <v>2.189167285717182</v>
      </c>
      <c r="AD18" s="11">
        <f t="shared" si="16"/>
        <v>27.486211476226845</v>
      </c>
    </row>
    <row r="19" spans="1:30" ht="12.75">
      <c r="A19" s="1">
        <v>4</v>
      </c>
      <c r="B19" s="1" t="s">
        <v>38</v>
      </c>
      <c r="C19" s="1">
        <v>1</v>
      </c>
      <c r="D19" s="1">
        <v>49</v>
      </c>
      <c r="E19" s="1">
        <v>171</v>
      </c>
      <c r="F19" s="1">
        <v>20</v>
      </c>
      <c r="G19" s="1">
        <v>23</v>
      </c>
      <c r="H19" s="12" t="s">
        <v>62</v>
      </c>
      <c r="I19" s="1">
        <v>8.0066</v>
      </c>
      <c r="J19" s="1">
        <v>9.8714</v>
      </c>
      <c r="K19" s="1">
        <v>9.017</v>
      </c>
      <c r="L19" s="1">
        <f t="shared" si="0"/>
        <v>45.81724581724585</v>
      </c>
      <c r="N19" s="1">
        <v>15.67</v>
      </c>
      <c r="O19" s="1">
        <f t="shared" si="1"/>
        <v>17.534799999999997</v>
      </c>
      <c r="P19" s="10">
        <f t="shared" si="2"/>
        <v>24968.152866242035</v>
      </c>
      <c r="Q19" s="10">
        <f t="shared" si="3"/>
        <v>87133.75796178343</v>
      </c>
      <c r="R19" s="10">
        <f t="shared" si="4"/>
        <v>10191.08280254777</v>
      </c>
      <c r="S19" s="10">
        <f t="shared" si="5"/>
        <v>11719.745222929934</v>
      </c>
      <c r="T19" s="10">
        <f t="shared" si="6"/>
        <v>134012.73885350316</v>
      </c>
      <c r="U19" s="11">
        <f t="shared" si="7"/>
        <v>2.7944430503912225</v>
      </c>
      <c r="V19" s="11">
        <f t="shared" si="8"/>
        <v>9.752035951365286</v>
      </c>
      <c r="W19" s="11">
        <f t="shared" si="9"/>
        <v>1.1405890001596826</v>
      </c>
      <c r="X19" s="11">
        <f t="shared" si="10"/>
        <v>1.311677350183635</v>
      </c>
      <c r="Y19" s="11">
        <f t="shared" si="11"/>
        <v>14.998745352099826</v>
      </c>
      <c r="Z19" s="11">
        <f t="shared" si="12"/>
        <v>6.0991074442527475</v>
      </c>
      <c r="AA19" s="11">
        <f t="shared" si="13"/>
        <v>21.28464026463714</v>
      </c>
      <c r="AB19" s="11">
        <f t="shared" si="14"/>
        <v>2.4894316098990807</v>
      </c>
      <c r="AC19" s="11">
        <f t="shared" si="15"/>
        <v>2.8628463513839426</v>
      </c>
      <c r="AD19" s="11">
        <f t="shared" si="16"/>
        <v>32.736025670172914</v>
      </c>
    </row>
    <row r="20" spans="1:30" ht="12.75">
      <c r="A20" s="1">
        <v>4</v>
      </c>
      <c r="B20" s="1" t="s">
        <v>38</v>
      </c>
      <c r="C20" s="1">
        <v>2</v>
      </c>
      <c r="D20" s="1">
        <v>49</v>
      </c>
      <c r="E20" s="1">
        <v>157</v>
      </c>
      <c r="F20" s="1">
        <v>21</v>
      </c>
      <c r="G20" s="1">
        <v>46</v>
      </c>
      <c r="H20" s="12" t="s">
        <v>63</v>
      </c>
      <c r="I20" s="1">
        <v>7.8782</v>
      </c>
      <c r="J20" s="1">
        <v>9.0002</v>
      </c>
      <c r="K20" s="1">
        <v>8.2717</v>
      </c>
      <c r="L20" s="1">
        <f t="shared" si="0"/>
        <v>64.9286987522282</v>
      </c>
      <c r="N20" s="1">
        <v>5.97</v>
      </c>
      <c r="O20" s="1">
        <f t="shared" si="1"/>
        <v>7.092</v>
      </c>
      <c r="P20" s="10">
        <f t="shared" si="2"/>
        <v>24968.152866242035</v>
      </c>
      <c r="Q20" s="10">
        <f t="shared" si="3"/>
        <v>79999.99999999999</v>
      </c>
      <c r="R20" s="10">
        <f t="shared" si="4"/>
        <v>10700.636942675157</v>
      </c>
      <c r="S20" s="10">
        <f t="shared" si="5"/>
        <v>23439.49044585987</v>
      </c>
      <c r="T20" s="10">
        <f t="shared" si="6"/>
        <v>139108.28025477706</v>
      </c>
      <c r="U20" s="11">
        <f t="shared" si="7"/>
        <v>6.909193457416808</v>
      </c>
      <c r="V20" s="11">
        <f t="shared" si="8"/>
        <v>22.137619853355893</v>
      </c>
      <c r="W20" s="11">
        <f t="shared" si="9"/>
        <v>2.961082910321489</v>
      </c>
      <c r="X20" s="11">
        <f t="shared" si="10"/>
        <v>6.486181613085167</v>
      </c>
      <c r="Y20" s="11">
        <f t="shared" si="11"/>
        <v>38.49407783417936</v>
      </c>
      <c r="Z20" s="11">
        <f t="shared" si="12"/>
        <v>10.641201179439472</v>
      </c>
      <c r="AA20" s="11">
        <f t="shared" si="13"/>
        <v>34.0952772484081</v>
      </c>
      <c r="AB20" s="11">
        <f t="shared" si="14"/>
        <v>4.560514791188345</v>
      </c>
      <c r="AC20" s="11">
        <f t="shared" si="15"/>
        <v>9.989699066412564</v>
      </c>
      <c r="AD20" s="11">
        <f t="shared" si="16"/>
        <v>59.28669228544848</v>
      </c>
    </row>
    <row r="21" spans="1:30" ht="12.75">
      <c r="A21" s="1">
        <v>5</v>
      </c>
      <c r="B21" s="1" t="s">
        <v>38</v>
      </c>
      <c r="C21" s="1">
        <v>1</v>
      </c>
      <c r="D21" s="1">
        <v>34</v>
      </c>
      <c r="E21" s="1">
        <v>77</v>
      </c>
      <c r="F21" s="1">
        <v>11</v>
      </c>
      <c r="G21" s="1">
        <v>19</v>
      </c>
      <c r="H21" s="12" t="s">
        <v>69</v>
      </c>
      <c r="I21" s="1">
        <v>8.5585</v>
      </c>
      <c r="J21" s="1">
        <v>11.0676</v>
      </c>
      <c r="K21" s="1">
        <v>10.3339</v>
      </c>
      <c r="L21" s="1">
        <f t="shared" si="0"/>
        <v>29.241560718982925</v>
      </c>
      <c r="N21" s="1">
        <v>12.54</v>
      </c>
      <c r="O21" s="1">
        <f t="shared" si="1"/>
        <v>15.0491</v>
      </c>
      <c r="P21" s="10">
        <f t="shared" si="2"/>
        <v>17324.84076433121</v>
      </c>
      <c r="Q21" s="10">
        <f t="shared" si="3"/>
        <v>39235.668789808915</v>
      </c>
      <c r="R21" s="10">
        <f t="shared" si="4"/>
        <v>5605.095541401273</v>
      </c>
      <c r="S21" s="10">
        <f t="shared" si="5"/>
        <v>9681.52866242038</v>
      </c>
      <c r="T21" s="10">
        <f t="shared" si="6"/>
        <v>71847.13375796177</v>
      </c>
      <c r="U21" s="11">
        <f t="shared" si="7"/>
        <v>2.2592713185506113</v>
      </c>
      <c r="V21" s="11">
        <f t="shared" si="8"/>
        <v>5.1165850449528545</v>
      </c>
      <c r="W21" s="11">
        <f t="shared" si="9"/>
        <v>0.7309407207075507</v>
      </c>
      <c r="X21" s="11">
        <f t="shared" si="10"/>
        <v>1.2625339721312239</v>
      </c>
      <c r="Y21" s="11">
        <f t="shared" si="11"/>
        <v>9.36933105634224</v>
      </c>
      <c r="Z21" s="11">
        <f t="shared" si="12"/>
        <v>7.726233699571124</v>
      </c>
      <c r="AA21" s="11">
        <f t="shared" si="13"/>
        <v>17.497646907852253</v>
      </c>
      <c r="AB21" s="11">
        <f t="shared" si="14"/>
        <v>2.499663843978893</v>
      </c>
      <c r="AC21" s="11">
        <f t="shared" si="15"/>
        <v>4.317601185054452</v>
      </c>
      <c r="AD21" s="11">
        <f t="shared" si="16"/>
        <v>32.041145636456726</v>
      </c>
    </row>
    <row r="22" spans="1:30" ht="12.75">
      <c r="A22" s="1">
        <v>5</v>
      </c>
      <c r="B22" s="1" t="s">
        <v>38</v>
      </c>
      <c r="C22" s="1">
        <v>2</v>
      </c>
      <c r="D22" s="1">
        <v>15</v>
      </c>
      <c r="E22" s="1">
        <v>20</v>
      </c>
      <c r="F22" s="1">
        <v>2</v>
      </c>
      <c r="G22" s="1">
        <v>21</v>
      </c>
      <c r="H22" s="12" t="s">
        <v>70</v>
      </c>
      <c r="I22" s="1">
        <v>7.5224</v>
      </c>
      <c r="J22" s="1">
        <v>8.8275</v>
      </c>
      <c r="K22" s="1">
        <v>7.7606</v>
      </c>
      <c r="L22" s="1">
        <f t="shared" si="0"/>
        <v>81.74852501724007</v>
      </c>
      <c r="N22" s="1">
        <v>11.27</v>
      </c>
      <c r="O22" s="1">
        <f t="shared" si="1"/>
        <v>12.575099999999999</v>
      </c>
      <c r="P22" s="10">
        <f t="shared" si="2"/>
        <v>7643.312101910827</v>
      </c>
      <c r="Q22" s="10">
        <f t="shared" si="3"/>
        <v>10191.08280254777</v>
      </c>
      <c r="R22" s="10">
        <f t="shared" si="4"/>
        <v>1019.1082802547769</v>
      </c>
      <c r="S22" s="10">
        <f t="shared" si="5"/>
        <v>10700.636942675157</v>
      </c>
      <c r="T22" s="10">
        <f t="shared" si="6"/>
        <v>29554.140127388528</v>
      </c>
      <c r="U22" s="11">
        <f t="shared" si="7"/>
        <v>1.1928334565927905</v>
      </c>
      <c r="V22" s="11">
        <f t="shared" si="8"/>
        <v>1.5904446087903874</v>
      </c>
      <c r="W22" s="11">
        <f t="shared" si="9"/>
        <v>0.15904446087903876</v>
      </c>
      <c r="X22" s="11">
        <f t="shared" si="10"/>
        <v>1.6699668392299067</v>
      </c>
      <c r="Y22" s="11">
        <f t="shared" si="11"/>
        <v>4.612289365492123</v>
      </c>
      <c r="Z22" s="11">
        <f t="shared" si="12"/>
        <v>1.459149821163418</v>
      </c>
      <c r="AA22" s="11">
        <f t="shared" si="13"/>
        <v>1.9455330948845573</v>
      </c>
      <c r="AB22" s="11">
        <f t="shared" si="14"/>
        <v>0.19455330948845573</v>
      </c>
      <c r="AC22" s="11">
        <f t="shared" si="15"/>
        <v>2.0428097496287854</v>
      </c>
      <c r="AD22" s="11">
        <f t="shared" si="16"/>
        <v>5.6420459751652166</v>
      </c>
    </row>
    <row r="23" spans="1:30" ht="12.75">
      <c r="A23" s="1">
        <v>1</v>
      </c>
      <c r="B23" s="1" t="s">
        <v>41</v>
      </c>
      <c r="C23" s="1">
        <v>1</v>
      </c>
      <c r="D23" s="1">
        <v>63</v>
      </c>
      <c r="E23" s="1">
        <v>135</v>
      </c>
      <c r="F23" s="1">
        <v>7</v>
      </c>
      <c r="G23" s="1">
        <v>18</v>
      </c>
      <c r="H23" s="12" t="s">
        <v>42</v>
      </c>
      <c r="I23" s="1">
        <v>8.3351</v>
      </c>
      <c r="J23" s="1">
        <v>9.3817</v>
      </c>
      <c r="K23" s="1">
        <v>8.6122</v>
      </c>
      <c r="L23" s="1">
        <f t="shared" si="0"/>
        <v>73.52379132428825</v>
      </c>
      <c r="N23" s="1">
        <v>9</v>
      </c>
      <c r="O23" s="1">
        <f t="shared" si="1"/>
        <v>10.0466</v>
      </c>
      <c r="P23" s="10">
        <f t="shared" si="2"/>
        <v>32101.910828025473</v>
      </c>
      <c r="Q23" s="10">
        <f t="shared" si="3"/>
        <v>68789.80891719744</v>
      </c>
      <c r="R23" s="10">
        <f t="shared" si="4"/>
        <v>3566.878980891719</v>
      </c>
      <c r="S23" s="10">
        <f t="shared" si="5"/>
        <v>9171.974522292992</v>
      </c>
      <c r="T23" s="10">
        <f t="shared" si="6"/>
        <v>113630.57324840763</v>
      </c>
      <c r="U23" s="11">
        <f t="shared" si="7"/>
        <v>6.270778173710509</v>
      </c>
      <c r="V23" s="11">
        <f t="shared" si="8"/>
        <v>13.437381800808234</v>
      </c>
      <c r="W23" s="11">
        <f t="shared" si="9"/>
        <v>0.6967531304122788</v>
      </c>
      <c r="X23" s="11">
        <f t="shared" si="10"/>
        <v>1.7916509067744313</v>
      </c>
      <c r="Y23" s="11">
        <f t="shared" si="11"/>
        <v>22.196564011705455</v>
      </c>
      <c r="Z23" s="11">
        <f t="shared" si="12"/>
        <v>8.528910248999884</v>
      </c>
      <c r="AA23" s="11">
        <f t="shared" si="13"/>
        <v>18.276236247856897</v>
      </c>
      <c r="AB23" s="11">
        <f t="shared" si="14"/>
        <v>0.9476566943333204</v>
      </c>
      <c r="AC23" s="11">
        <f t="shared" si="15"/>
        <v>2.436831499714253</v>
      </c>
      <c r="AD23" s="11">
        <f t="shared" si="16"/>
        <v>30.189634690904352</v>
      </c>
    </row>
    <row r="24" spans="1:30" ht="12.75">
      <c r="A24" s="1">
        <v>1</v>
      </c>
      <c r="B24" s="1" t="s">
        <v>41</v>
      </c>
      <c r="C24" s="1">
        <v>2</v>
      </c>
      <c r="D24" s="1">
        <v>50</v>
      </c>
      <c r="E24" s="1">
        <v>121</v>
      </c>
      <c r="F24" s="1">
        <v>27</v>
      </c>
      <c r="G24" s="1">
        <v>11</v>
      </c>
      <c r="H24" s="12" t="s">
        <v>43</v>
      </c>
      <c r="I24" s="1">
        <v>7.9267</v>
      </c>
      <c r="J24" s="1">
        <v>9.6643</v>
      </c>
      <c r="K24" s="1">
        <v>8.9086</v>
      </c>
      <c r="L24" s="1">
        <f t="shared" si="0"/>
        <v>43.491022099447555</v>
      </c>
      <c r="N24" s="1">
        <v>12.14</v>
      </c>
      <c r="O24" s="1">
        <f t="shared" si="1"/>
        <v>13.877600000000001</v>
      </c>
      <c r="P24" s="10">
        <f t="shared" si="2"/>
        <v>25477.707006369423</v>
      </c>
      <c r="Q24" s="10">
        <f t="shared" si="3"/>
        <v>61656.050955414</v>
      </c>
      <c r="R24" s="10">
        <f t="shared" si="4"/>
        <v>13757.961783439488</v>
      </c>
      <c r="S24" s="10">
        <f t="shared" si="5"/>
        <v>5605.095541401273</v>
      </c>
      <c r="T24" s="10">
        <f t="shared" si="6"/>
        <v>106496.81528662419</v>
      </c>
      <c r="U24" s="11">
        <f t="shared" si="7"/>
        <v>3.602928460252493</v>
      </c>
      <c r="V24" s="11">
        <f t="shared" si="8"/>
        <v>8.719086873811033</v>
      </c>
      <c r="W24" s="11">
        <f t="shared" si="9"/>
        <v>1.9455813685363461</v>
      </c>
      <c r="X24" s="11">
        <f t="shared" si="10"/>
        <v>0.7926442612555484</v>
      </c>
      <c r="Y24" s="11">
        <f t="shared" si="11"/>
        <v>15.060240963855419</v>
      </c>
      <c r="Z24" s="11">
        <f t="shared" si="12"/>
        <v>8.28430394671791</v>
      </c>
      <c r="AA24" s="11">
        <f t="shared" si="13"/>
        <v>20.048015551057347</v>
      </c>
      <c r="AB24" s="11">
        <f t="shared" si="14"/>
        <v>4.473524131227672</v>
      </c>
      <c r="AC24" s="11">
        <f t="shared" si="15"/>
        <v>1.8225468682779404</v>
      </c>
      <c r="AD24" s="11">
        <f t="shared" si="16"/>
        <v>34.62839049728087</v>
      </c>
    </row>
    <row r="25" spans="1:30" ht="12.75">
      <c r="A25" s="1">
        <v>2</v>
      </c>
      <c r="B25" s="1" t="s">
        <v>41</v>
      </c>
      <c r="C25" s="1">
        <v>1</v>
      </c>
      <c r="D25" s="1">
        <v>8</v>
      </c>
      <c r="E25" s="1">
        <v>34</v>
      </c>
      <c r="F25" s="1">
        <v>4</v>
      </c>
      <c r="G25" s="1">
        <v>3</v>
      </c>
      <c r="H25" s="12" t="s">
        <v>50</v>
      </c>
      <c r="I25" s="1">
        <v>7.9848</v>
      </c>
      <c r="J25" s="1">
        <v>10.7044</v>
      </c>
      <c r="K25" s="1">
        <v>9.6404</v>
      </c>
      <c r="L25" s="1">
        <f t="shared" si="0"/>
        <v>39.123400500073544</v>
      </c>
      <c r="N25" s="1">
        <v>15.82</v>
      </c>
      <c r="O25" s="1">
        <f t="shared" si="1"/>
        <v>18.5396</v>
      </c>
      <c r="P25" s="10">
        <f t="shared" si="2"/>
        <v>4076.4331210191076</v>
      </c>
      <c r="Q25" s="10">
        <f t="shared" si="3"/>
        <v>17324.84076433121</v>
      </c>
      <c r="R25" s="10">
        <f t="shared" si="4"/>
        <v>2038.2165605095538</v>
      </c>
      <c r="S25" s="10">
        <f t="shared" si="5"/>
        <v>1528.6624203821655</v>
      </c>
      <c r="T25" s="10">
        <f t="shared" si="6"/>
        <v>24968.15286624204</v>
      </c>
      <c r="U25" s="11">
        <f t="shared" si="7"/>
        <v>0.4315087704157587</v>
      </c>
      <c r="V25" s="11">
        <f t="shared" si="8"/>
        <v>1.8339122742669745</v>
      </c>
      <c r="W25" s="11">
        <f t="shared" si="9"/>
        <v>0.21575438520787935</v>
      </c>
      <c r="X25" s="11">
        <f t="shared" si="10"/>
        <v>0.1618157889059095</v>
      </c>
      <c r="Y25" s="11">
        <f t="shared" si="11"/>
        <v>2.6429912187965217</v>
      </c>
      <c r="Z25" s="11">
        <f t="shared" si="12"/>
        <v>1.1029429060363696</v>
      </c>
      <c r="AA25" s="11">
        <f t="shared" si="13"/>
        <v>4.68750735065457</v>
      </c>
      <c r="AB25" s="11">
        <f t="shared" si="14"/>
        <v>0.5514714530181848</v>
      </c>
      <c r="AC25" s="11">
        <f t="shared" si="15"/>
        <v>0.4136035897636386</v>
      </c>
      <c r="AD25" s="11">
        <f t="shared" si="16"/>
        <v>6.755525299472764</v>
      </c>
    </row>
    <row r="26" spans="1:30" ht="12.75">
      <c r="A26" s="1">
        <v>2</v>
      </c>
      <c r="B26" s="1" t="s">
        <v>41</v>
      </c>
      <c r="C26" s="1">
        <v>2</v>
      </c>
      <c r="D26" s="1">
        <v>96</v>
      </c>
      <c r="E26" s="1">
        <f>96+2</f>
        <v>98</v>
      </c>
      <c r="F26" s="1">
        <v>22</v>
      </c>
      <c r="G26" s="1">
        <v>12</v>
      </c>
      <c r="H26" s="12" t="s">
        <v>51</v>
      </c>
      <c r="I26" s="1">
        <v>7.6657</v>
      </c>
      <c r="J26" s="1">
        <v>9.1041</v>
      </c>
      <c r="K26" s="1">
        <v>8.1833</v>
      </c>
      <c r="L26" s="1">
        <f t="shared" si="0"/>
        <v>64.01557285873201</v>
      </c>
      <c r="N26" s="1">
        <v>5.61</v>
      </c>
      <c r="O26" s="1">
        <f t="shared" si="1"/>
        <v>7.048400000000001</v>
      </c>
      <c r="P26" s="10">
        <f t="shared" si="2"/>
        <v>48917.197452229295</v>
      </c>
      <c r="Q26" s="10">
        <f t="shared" si="3"/>
        <v>49936.30573248407</v>
      </c>
      <c r="R26" s="10">
        <f t="shared" si="4"/>
        <v>11210.191082802547</v>
      </c>
      <c r="S26" s="10">
        <f t="shared" si="5"/>
        <v>6114.649681528662</v>
      </c>
      <c r="T26" s="10">
        <f t="shared" si="6"/>
        <v>116178.34394904457</v>
      </c>
      <c r="U26" s="11">
        <f t="shared" si="7"/>
        <v>13.620112365927017</v>
      </c>
      <c r="V26" s="11">
        <f t="shared" si="8"/>
        <v>13.90386470688383</v>
      </c>
      <c r="W26" s="11">
        <f t="shared" si="9"/>
        <v>3.1212757505249416</v>
      </c>
      <c r="X26" s="11">
        <f t="shared" si="10"/>
        <v>1.7025140457408772</v>
      </c>
      <c r="Y26" s="11">
        <f t="shared" si="11"/>
        <v>32.347766869076665</v>
      </c>
      <c r="Z26" s="11">
        <f t="shared" si="12"/>
        <v>21.27624850906754</v>
      </c>
      <c r="AA26" s="11">
        <f t="shared" si="13"/>
        <v>21.71950368633978</v>
      </c>
      <c r="AB26" s="11">
        <f t="shared" si="14"/>
        <v>4.875806949994645</v>
      </c>
      <c r="AC26" s="11">
        <f t="shared" si="15"/>
        <v>2.6595310636334424</v>
      </c>
      <c r="AD26" s="11">
        <f t="shared" si="16"/>
        <v>50.53109020903541</v>
      </c>
    </row>
    <row r="27" spans="1:30" ht="12.75">
      <c r="A27" s="1">
        <v>3</v>
      </c>
      <c r="B27" s="1" t="s">
        <v>41</v>
      </c>
      <c r="C27" s="1">
        <v>1</v>
      </c>
      <c r="D27" s="1">
        <v>19</v>
      </c>
      <c r="E27" s="1">
        <v>51</v>
      </c>
      <c r="F27" s="1">
        <v>4</v>
      </c>
      <c r="G27" s="1">
        <v>4</v>
      </c>
      <c r="H27" s="12" t="s">
        <v>54</v>
      </c>
      <c r="I27" s="1">
        <v>7.8071</v>
      </c>
      <c r="J27" s="1">
        <v>10.576</v>
      </c>
      <c r="K27" s="1">
        <v>9.7021</v>
      </c>
      <c r="L27" s="1">
        <f t="shared" si="0"/>
        <v>31.56126981833944</v>
      </c>
      <c r="N27" s="1">
        <v>20.08</v>
      </c>
      <c r="O27" s="1">
        <f t="shared" si="1"/>
        <v>22.8489</v>
      </c>
      <c r="P27" s="10">
        <f t="shared" si="2"/>
        <v>9681.52866242038</v>
      </c>
      <c r="Q27" s="10">
        <f t="shared" si="3"/>
        <v>25987.26114649681</v>
      </c>
      <c r="R27" s="10">
        <f t="shared" si="4"/>
        <v>2038.2165605095538</v>
      </c>
      <c r="S27" s="10">
        <f t="shared" si="5"/>
        <v>2038.2165605095538</v>
      </c>
      <c r="T27" s="10">
        <f t="shared" si="6"/>
        <v>39745.222929936295</v>
      </c>
      <c r="U27" s="11">
        <f t="shared" si="7"/>
        <v>0.8315498776746364</v>
      </c>
      <c r="V27" s="11">
        <f t="shared" si="8"/>
        <v>2.2320549348108663</v>
      </c>
      <c r="W27" s="11">
        <f t="shared" si="9"/>
        <v>0.1750631321420287</v>
      </c>
      <c r="X27" s="11">
        <f t="shared" si="10"/>
        <v>0.1750631321420287</v>
      </c>
      <c r="Y27" s="11">
        <f t="shared" si="11"/>
        <v>3.41373107676956</v>
      </c>
      <c r="Z27" s="11">
        <f t="shared" si="12"/>
        <v>2.6347161646564814</v>
      </c>
      <c r="AA27" s="11">
        <f t="shared" si="13"/>
        <v>7.072132863025292</v>
      </c>
      <c r="AB27" s="11">
        <f t="shared" si="14"/>
        <v>0.5546770872961013</v>
      </c>
      <c r="AC27" s="11">
        <f t="shared" si="15"/>
        <v>0.5546770872961013</v>
      </c>
      <c r="AD27" s="11">
        <f t="shared" si="16"/>
        <v>10.816203202273975</v>
      </c>
    </row>
    <row r="28" spans="1:30" ht="12.75">
      <c r="A28" s="1">
        <v>3</v>
      </c>
      <c r="B28" s="1" t="s">
        <v>41</v>
      </c>
      <c r="C28" s="1">
        <v>2</v>
      </c>
      <c r="D28" s="1">
        <v>72</v>
      </c>
      <c r="E28" s="1">
        <v>157</v>
      </c>
      <c r="F28" s="1">
        <v>28</v>
      </c>
      <c r="G28" s="1">
        <v>10</v>
      </c>
      <c r="H28" s="12" t="s">
        <v>58</v>
      </c>
      <c r="I28" s="1">
        <v>7.9186</v>
      </c>
      <c r="J28" s="1">
        <v>9.8127</v>
      </c>
      <c r="K28" s="1">
        <v>8.9615</v>
      </c>
      <c r="L28" s="1">
        <f t="shared" si="0"/>
        <v>44.93954912623412</v>
      </c>
      <c r="N28" s="1">
        <v>15.08</v>
      </c>
      <c r="O28" s="1">
        <f t="shared" si="1"/>
        <v>16.9741</v>
      </c>
      <c r="P28" s="10">
        <f t="shared" si="2"/>
        <v>36687.89808917197</v>
      </c>
      <c r="Q28" s="10">
        <f t="shared" si="3"/>
        <v>79999.99999999999</v>
      </c>
      <c r="R28" s="10">
        <f t="shared" si="4"/>
        <v>14267.515923566876</v>
      </c>
      <c r="S28" s="10">
        <f t="shared" si="5"/>
        <v>5095.541401273885</v>
      </c>
      <c r="T28" s="10">
        <f t="shared" si="6"/>
        <v>136050.95541401271</v>
      </c>
      <c r="U28" s="11">
        <f t="shared" si="7"/>
        <v>4.241756558521512</v>
      </c>
      <c r="V28" s="11">
        <f t="shared" si="8"/>
        <v>9.249385828998298</v>
      </c>
      <c r="W28" s="11">
        <f t="shared" si="9"/>
        <v>1.649571994980588</v>
      </c>
      <c r="X28" s="11">
        <f t="shared" si="10"/>
        <v>0.58913285535021</v>
      </c>
      <c r="Y28" s="11">
        <f t="shared" si="11"/>
        <v>15.729847237850608</v>
      </c>
      <c r="Z28" s="11">
        <f t="shared" si="12"/>
        <v>9.438805330704408</v>
      </c>
      <c r="AA28" s="11">
        <f t="shared" si="13"/>
        <v>20.58183940167489</v>
      </c>
      <c r="AB28" s="11">
        <f t="shared" si="14"/>
        <v>3.670646517496159</v>
      </c>
      <c r="AC28" s="11">
        <f t="shared" si="15"/>
        <v>1.3109451848200566</v>
      </c>
      <c r="AD28" s="11">
        <f t="shared" si="16"/>
        <v>35.00223643469551</v>
      </c>
    </row>
    <row r="29" spans="1:30" ht="12.75">
      <c r="A29" s="1">
        <v>4</v>
      </c>
      <c r="B29" s="1" t="s">
        <v>41</v>
      </c>
      <c r="C29" s="1">
        <v>1</v>
      </c>
      <c r="D29" s="1">
        <v>46</v>
      </c>
      <c r="E29" s="1">
        <v>112</v>
      </c>
      <c r="F29" s="1">
        <v>17</v>
      </c>
      <c r="G29" s="1">
        <v>26</v>
      </c>
      <c r="H29" s="12" t="s">
        <v>45</v>
      </c>
      <c r="I29" s="1">
        <v>7.7003</v>
      </c>
      <c r="J29" s="1">
        <v>9.9788</v>
      </c>
      <c r="K29" s="1">
        <v>8.9521</v>
      </c>
      <c r="L29" s="1">
        <f t="shared" si="0"/>
        <v>45.060346719332905</v>
      </c>
      <c r="N29" s="1">
        <v>10.58</v>
      </c>
      <c r="O29" s="1">
        <f t="shared" si="1"/>
        <v>12.8585</v>
      </c>
      <c r="P29" s="10">
        <f t="shared" si="2"/>
        <v>23439.49044585987</v>
      </c>
      <c r="Q29" s="10">
        <f t="shared" si="3"/>
        <v>57070.063694267505</v>
      </c>
      <c r="R29" s="10">
        <f t="shared" si="4"/>
        <v>8662.420382165605</v>
      </c>
      <c r="S29" s="10">
        <f t="shared" si="5"/>
        <v>13248.4076433121</v>
      </c>
      <c r="T29" s="10">
        <f t="shared" si="6"/>
        <v>102420.38216560509</v>
      </c>
      <c r="U29" s="11">
        <f t="shared" si="7"/>
        <v>3.577400163316095</v>
      </c>
      <c r="V29" s="11">
        <f t="shared" si="8"/>
        <v>8.710191701987013</v>
      </c>
      <c r="W29" s="11">
        <f t="shared" si="9"/>
        <v>1.3220826690516</v>
      </c>
      <c r="X29" s="11">
        <f t="shared" si="10"/>
        <v>2.022008787961271</v>
      </c>
      <c r="Y29" s="11">
        <f t="shared" si="11"/>
        <v>15.631683322315977</v>
      </c>
      <c r="Z29" s="11">
        <f t="shared" si="12"/>
        <v>7.9391314620782305</v>
      </c>
      <c r="AA29" s="11">
        <f t="shared" si="13"/>
        <v>19.33005921201656</v>
      </c>
      <c r="AB29" s="11">
        <f t="shared" si="14"/>
        <v>2.934026844681085</v>
      </c>
      <c r="AC29" s="11">
        <f t="shared" si="15"/>
        <v>4.48733517421813</v>
      </c>
      <c r="AD29" s="11">
        <f t="shared" si="16"/>
        <v>34.690552692994004</v>
      </c>
    </row>
    <row r="30" spans="1:30" ht="12.75">
      <c r="A30" s="1">
        <v>4</v>
      </c>
      <c r="B30" s="1" t="s">
        <v>41</v>
      </c>
      <c r="C30" s="1">
        <v>2</v>
      </c>
      <c r="D30" s="1">
        <v>21</v>
      </c>
      <c r="E30" s="1">
        <v>120</v>
      </c>
      <c r="F30" s="1">
        <v>10</v>
      </c>
      <c r="G30" s="1">
        <v>12</v>
      </c>
      <c r="H30" s="12" t="s">
        <v>64</v>
      </c>
      <c r="I30" s="1">
        <v>7.8331</v>
      </c>
      <c r="J30" s="1">
        <v>9.7532</v>
      </c>
      <c r="K30" s="1">
        <v>8.6386</v>
      </c>
      <c r="L30" s="1">
        <f t="shared" si="0"/>
        <v>58.049059944794514</v>
      </c>
      <c r="N30" s="1">
        <v>12.84</v>
      </c>
      <c r="O30" s="1">
        <f t="shared" si="1"/>
        <v>14.7601</v>
      </c>
      <c r="P30" s="10">
        <f t="shared" si="2"/>
        <v>10700.636942675157</v>
      </c>
      <c r="Q30" s="10">
        <f t="shared" si="3"/>
        <v>61146.49681528661</v>
      </c>
      <c r="R30" s="10">
        <f t="shared" si="4"/>
        <v>5095.541401273885</v>
      </c>
      <c r="S30" s="10">
        <f t="shared" si="5"/>
        <v>6114.649681528662</v>
      </c>
      <c r="T30" s="10">
        <f t="shared" si="6"/>
        <v>83057.32484076433</v>
      </c>
      <c r="U30" s="11">
        <f t="shared" si="7"/>
        <v>1.4227545883835475</v>
      </c>
      <c r="V30" s="11">
        <f t="shared" si="8"/>
        <v>8.130026219334557</v>
      </c>
      <c r="W30" s="11">
        <f t="shared" si="9"/>
        <v>0.6775021849445465</v>
      </c>
      <c r="X30" s="11">
        <f t="shared" si="10"/>
        <v>0.8130026219334557</v>
      </c>
      <c r="Y30" s="11">
        <f t="shared" si="11"/>
        <v>11.043285614596106</v>
      </c>
      <c r="Z30" s="11">
        <f t="shared" si="12"/>
        <v>2.4509519873992924</v>
      </c>
      <c r="AA30" s="11">
        <f t="shared" si="13"/>
        <v>14.005439927995956</v>
      </c>
      <c r="AB30" s="11">
        <f t="shared" si="14"/>
        <v>1.167119993999663</v>
      </c>
      <c r="AC30" s="11">
        <f t="shared" si="15"/>
        <v>1.4005439927995957</v>
      </c>
      <c r="AD30" s="11">
        <f t="shared" si="16"/>
        <v>19.024055902194505</v>
      </c>
    </row>
    <row r="31" spans="1:30" ht="12.75">
      <c r="A31" s="1">
        <v>5</v>
      </c>
      <c r="B31" s="1" t="s">
        <v>41</v>
      </c>
      <c r="C31" s="1">
        <v>1</v>
      </c>
      <c r="D31" s="1">
        <v>46</v>
      </c>
      <c r="E31" s="1">
        <v>175</v>
      </c>
      <c r="F31" s="1">
        <v>31</v>
      </c>
      <c r="G31" s="1">
        <v>73</v>
      </c>
      <c r="H31" s="12" t="s">
        <v>71</v>
      </c>
      <c r="I31" s="1">
        <v>9.0683</v>
      </c>
      <c r="J31" s="1">
        <v>9.9936</v>
      </c>
      <c r="K31" s="1">
        <v>9.1625</v>
      </c>
      <c r="L31" s="1">
        <f t="shared" si="0"/>
        <v>89.81951799416417</v>
      </c>
      <c r="N31" s="1">
        <v>7.22</v>
      </c>
      <c r="O31" s="1">
        <f t="shared" si="1"/>
        <v>8.145299999999999</v>
      </c>
      <c r="P31" s="10">
        <f t="shared" si="2"/>
        <v>23439.49044585987</v>
      </c>
      <c r="Q31" s="10">
        <f t="shared" si="3"/>
        <v>89171.97452229298</v>
      </c>
      <c r="R31" s="10">
        <f t="shared" si="4"/>
        <v>15796.178343949043</v>
      </c>
      <c r="S31" s="10">
        <f t="shared" si="5"/>
        <v>37197.45222929936</v>
      </c>
      <c r="T31" s="10">
        <f t="shared" si="6"/>
        <v>165605.09554140124</v>
      </c>
      <c r="U31" s="11">
        <f t="shared" si="7"/>
        <v>5.6474285784440115</v>
      </c>
      <c r="V31" s="11">
        <f t="shared" si="8"/>
        <v>21.484782635384825</v>
      </c>
      <c r="W31" s="11">
        <f t="shared" si="9"/>
        <v>3.805875781125312</v>
      </c>
      <c r="X31" s="11">
        <f t="shared" si="10"/>
        <v>8.96222361361767</v>
      </c>
      <c r="Y31" s="11">
        <f t="shared" si="11"/>
        <v>39.900310608571814</v>
      </c>
      <c r="Z31" s="11">
        <f t="shared" si="12"/>
        <v>6.287529375086315</v>
      </c>
      <c r="AA31" s="11">
        <f t="shared" si="13"/>
        <v>23.919948709567503</v>
      </c>
      <c r="AB31" s="11">
        <f t="shared" si="14"/>
        <v>4.237248057123386</v>
      </c>
      <c r="AC31" s="11">
        <f t="shared" si="15"/>
        <v>9.978035747419588</v>
      </c>
      <c r="AD31" s="11">
        <f t="shared" si="16"/>
        <v>44.42276188919679</v>
      </c>
    </row>
    <row r="32" spans="1:30" ht="12.75">
      <c r="A32" s="1">
        <v>5</v>
      </c>
      <c r="B32" s="1" t="s">
        <v>41</v>
      </c>
      <c r="C32" s="1">
        <v>2</v>
      </c>
      <c r="D32" s="1">
        <v>16</v>
      </c>
      <c r="E32" s="1">
        <v>75</v>
      </c>
      <c r="F32" s="1">
        <v>15</v>
      </c>
      <c r="G32" s="1">
        <v>13</v>
      </c>
      <c r="H32" s="12" t="s">
        <v>48</v>
      </c>
      <c r="I32" s="1">
        <v>7.5651</v>
      </c>
      <c r="J32" s="1">
        <v>8.806</v>
      </c>
      <c r="K32" s="1">
        <v>7.8209</v>
      </c>
      <c r="L32" s="1">
        <f t="shared" si="0"/>
        <v>79.38592956724958</v>
      </c>
      <c r="N32" s="1">
        <v>9.48</v>
      </c>
      <c r="O32" s="1">
        <f t="shared" si="1"/>
        <v>10.7209</v>
      </c>
      <c r="P32" s="10">
        <f t="shared" si="2"/>
        <v>8152.866242038215</v>
      </c>
      <c r="Q32" s="10">
        <f t="shared" si="3"/>
        <v>38216.56050955413</v>
      </c>
      <c r="R32" s="10">
        <f t="shared" si="4"/>
        <v>7643.312101910827</v>
      </c>
      <c r="S32" s="10">
        <f t="shared" si="5"/>
        <v>6624.20382165605</v>
      </c>
      <c r="T32" s="10">
        <f t="shared" si="6"/>
        <v>60636.942675159225</v>
      </c>
      <c r="U32" s="11">
        <f t="shared" si="7"/>
        <v>1.492412017647772</v>
      </c>
      <c r="V32" s="11">
        <f t="shared" si="8"/>
        <v>6.995681332723931</v>
      </c>
      <c r="W32" s="11">
        <f t="shared" si="9"/>
        <v>1.3991362665447864</v>
      </c>
      <c r="X32" s="11">
        <f t="shared" si="10"/>
        <v>1.2125847643388148</v>
      </c>
      <c r="Y32" s="11">
        <f t="shared" si="11"/>
        <v>11.099814381255303</v>
      </c>
      <c r="Z32" s="11">
        <f t="shared" si="12"/>
        <v>1.87994525702885</v>
      </c>
      <c r="AA32" s="11">
        <f t="shared" si="13"/>
        <v>8.812243392322735</v>
      </c>
      <c r="AB32" s="11">
        <f t="shared" si="14"/>
        <v>1.7624486784645468</v>
      </c>
      <c r="AC32" s="11">
        <f t="shared" si="15"/>
        <v>1.5274555213359406</v>
      </c>
      <c r="AD32" s="11">
        <f t="shared" si="16"/>
        <v>13.982092849152075</v>
      </c>
    </row>
    <row r="33" spans="1:30" ht="12.75">
      <c r="A33" s="1">
        <v>1</v>
      </c>
      <c r="B33" s="1" t="s">
        <v>44</v>
      </c>
      <c r="C33" s="1">
        <v>1</v>
      </c>
      <c r="D33" s="1">
        <v>50</v>
      </c>
      <c r="E33" s="1">
        <v>198</v>
      </c>
      <c r="F33" s="1">
        <v>27</v>
      </c>
      <c r="G33" s="1">
        <v>28</v>
      </c>
      <c r="H33" s="12" t="s">
        <v>45</v>
      </c>
      <c r="I33" s="1">
        <v>7.9042</v>
      </c>
      <c r="J33" s="1">
        <v>9.3788</v>
      </c>
      <c r="K33" s="1">
        <v>8.497</v>
      </c>
      <c r="L33" s="1">
        <f t="shared" si="0"/>
        <v>59.799267597992696</v>
      </c>
      <c r="N33" s="1">
        <v>10.9</v>
      </c>
      <c r="O33" s="1">
        <f t="shared" si="1"/>
        <v>12.374600000000001</v>
      </c>
      <c r="P33" s="10">
        <f t="shared" si="2"/>
        <v>25477.707006369423</v>
      </c>
      <c r="Q33" s="10">
        <f t="shared" si="3"/>
        <v>100891.71974522292</v>
      </c>
      <c r="R33" s="10">
        <f t="shared" si="4"/>
        <v>13757.961783439488</v>
      </c>
      <c r="S33" s="10">
        <f t="shared" si="5"/>
        <v>14267.515923566876</v>
      </c>
      <c r="T33" s="10">
        <f t="shared" si="6"/>
        <v>154394.9044585987</v>
      </c>
      <c r="U33" s="11">
        <f t="shared" si="7"/>
        <v>4.040534643544033</v>
      </c>
      <c r="V33" s="11">
        <f t="shared" si="8"/>
        <v>16.000517188434372</v>
      </c>
      <c r="W33" s="11">
        <f t="shared" si="9"/>
        <v>2.181888707513778</v>
      </c>
      <c r="X33" s="11">
        <f t="shared" si="10"/>
        <v>2.2626994003846588</v>
      </c>
      <c r="Y33" s="11">
        <f t="shared" si="11"/>
        <v>24.485639939876844</v>
      </c>
      <c r="Z33" s="11">
        <f t="shared" si="12"/>
        <v>6.756829650000034</v>
      </c>
      <c r="AA33" s="11">
        <f t="shared" si="13"/>
        <v>26.75704541400013</v>
      </c>
      <c r="AB33" s="11">
        <f t="shared" si="14"/>
        <v>3.648688011000018</v>
      </c>
      <c r="AC33" s="11">
        <f t="shared" si="15"/>
        <v>3.783824604000019</v>
      </c>
      <c r="AD33" s="11">
        <f t="shared" si="16"/>
        <v>40.9463876790002</v>
      </c>
    </row>
    <row r="34" spans="1:30" ht="12.75">
      <c r="A34" s="1">
        <v>1</v>
      </c>
      <c r="B34" s="1" t="s">
        <v>44</v>
      </c>
      <c r="C34" s="1">
        <v>2</v>
      </c>
      <c r="D34" s="1">
        <v>71</v>
      </c>
      <c r="E34" s="1">
        <f>307+8</f>
        <v>315</v>
      </c>
      <c r="F34" s="1">
        <v>35</v>
      </c>
      <c r="G34" s="1">
        <v>46</v>
      </c>
      <c r="H34" s="12" t="s">
        <v>46</v>
      </c>
      <c r="I34" s="1">
        <v>7.745</v>
      </c>
      <c r="J34" s="1">
        <v>8.9445</v>
      </c>
      <c r="K34" s="1">
        <v>8.0756</v>
      </c>
      <c r="L34" s="1">
        <f t="shared" si="0"/>
        <v>72.4385160483535</v>
      </c>
      <c r="N34" s="1">
        <v>8.3</v>
      </c>
      <c r="O34" s="1">
        <f t="shared" si="1"/>
        <v>9.499500000000001</v>
      </c>
      <c r="P34" s="10">
        <f t="shared" si="2"/>
        <v>36178.34394904458</v>
      </c>
      <c r="Q34" s="10">
        <f t="shared" si="3"/>
        <v>160509.55414012738</v>
      </c>
      <c r="R34" s="10">
        <f t="shared" si="4"/>
        <v>17834.394904458597</v>
      </c>
      <c r="S34" s="10">
        <f t="shared" si="5"/>
        <v>23439.49044585987</v>
      </c>
      <c r="T34" s="10">
        <f t="shared" si="6"/>
        <v>237961.78343949045</v>
      </c>
      <c r="U34" s="11">
        <f t="shared" si="7"/>
        <v>7.4740775830306845</v>
      </c>
      <c r="V34" s="11">
        <f t="shared" si="8"/>
        <v>33.15963998105163</v>
      </c>
      <c r="W34" s="11">
        <f t="shared" si="9"/>
        <v>3.68440444233907</v>
      </c>
      <c r="X34" s="11">
        <f t="shared" si="10"/>
        <v>4.8423601242170635</v>
      </c>
      <c r="Y34" s="11">
        <f t="shared" si="11"/>
        <v>49.16048213063846</v>
      </c>
      <c r="Z34" s="11">
        <f t="shared" si="12"/>
        <v>10.31782260426436</v>
      </c>
      <c r="AA34" s="11">
        <f t="shared" si="13"/>
        <v>45.77625521610244</v>
      </c>
      <c r="AB34" s="11">
        <f t="shared" si="14"/>
        <v>5.086250579566938</v>
      </c>
      <c r="AC34" s="11">
        <f t="shared" si="15"/>
        <v>6.6847864760022615</v>
      </c>
      <c r="AD34" s="11">
        <f t="shared" si="16"/>
        <v>67.865114875936</v>
      </c>
    </row>
    <row r="35" spans="1:30" ht="12.75">
      <c r="A35" s="1">
        <v>2</v>
      </c>
      <c r="B35" s="1" t="s">
        <v>44</v>
      </c>
      <c r="C35" s="1">
        <v>1</v>
      </c>
      <c r="D35" s="1">
        <v>35</v>
      </c>
      <c r="E35" s="1">
        <v>72</v>
      </c>
      <c r="F35" s="1">
        <v>31</v>
      </c>
      <c r="G35" s="1">
        <v>11</v>
      </c>
      <c r="H35" s="12" t="s">
        <v>52</v>
      </c>
      <c r="I35" s="1">
        <v>7.3611</v>
      </c>
      <c r="J35" s="1">
        <v>8.4127</v>
      </c>
      <c r="K35" s="1">
        <v>7.6593</v>
      </c>
      <c r="L35" s="1">
        <f t="shared" si="0"/>
        <v>71.64321034613923</v>
      </c>
      <c r="N35" s="1">
        <v>5.91</v>
      </c>
      <c r="O35" s="1">
        <f t="shared" si="1"/>
        <v>6.961599999999999</v>
      </c>
      <c r="P35" s="10">
        <f t="shared" si="2"/>
        <v>17834.394904458597</v>
      </c>
      <c r="Q35" s="10">
        <f t="shared" si="3"/>
        <v>36687.89808917197</v>
      </c>
      <c r="R35" s="10">
        <f t="shared" si="4"/>
        <v>15796.178343949043</v>
      </c>
      <c r="S35" s="10">
        <f t="shared" si="5"/>
        <v>5605.095541401273</v>
      </c>
      <c r="T35" s="10">
        <f t="shared" si="6"/>
        <v>75923.56687898088</v>
      </c>
      <c r="U35" s="11">
        <f t="shared" si="7"/>
        <v>5.0275798666973115</v>
      </c>
      <c r="V35" s="11">
        <f t="shared" si="8"/>
        <v>10.342450011491612</v>
      </c>
      <c r="W35" s="11">
        <f t="shared" si="9"/>
        <v>4.452999310503333</v>
      </c>
      <c r="X35" s="11">
        <f t="shared" si="10"/>
        <v>1.5800965295334408</v>
      </c>
      <c r="Y35" s="11">
        <f t="shared" si="11"/>
        <v>21.4031257182257</v>
      </c>
      <c r="Z35" s="11">
        <f t="shared" si="12"/>
        <v>7.017524539180903</v>
      </c>
      <c r="AA35" s="11">
        <f t="shared" si="13"/>
        <v>14.436050480600715</v>
      </c>
      <c r="AB35" s="11">
        <f t="shared" si="14"/>
        <v>6.215521734703086</v>
      </c>
      <c r="AC35" s="11">
        <f t="shared" si="15"/>
        <v>2.2055077123139983</v>
      </c>
      <c r="AD35" s="11">
        <f t="shared" si="16"/>
        <v>29.8746044667987</v>
      </c>
    </row>
    <row r="36" spans="1:30" ht="12.75">
      <c r="A36" s="1">
        <v>2</v>
      </c>
      <c r="B36" s="1" t="s">
        <v>44</v>
      </c>
      <c r="C36" s="1">
        <v>2</v>
      </c>
      <c r="D36" s="1">
        <v>57</v>
      </c>
      <c r="E36" s="1">
        <v>46</v>
      </c>
      <c r="F36" s="1">
        <v>6</v>
      </c>
      <c r="G36" s="1">
        <v>2</v>
      </c>
      <c r="H36" s="12" t="s">
        <v>53</v>
      </c>
      <c r="I36" s="1">
        <v>7.7785</v>
      </c>
      <c r="J36" s="1">
        <v>8.9935</v>
      </c>
      <c r="K36" s="1">
        <v>7.966</v>
      </c>
      <c r="L36" s="1">
        <f t="shared" si="0"/>
        <v>84.56790123456788</v>
      </c>
      <c r="N36" s="1">
        <v>5.05</v>
      </c>
      <c r="O36" s="1">
        <f t="shared" si="1"/>
        <v>6.264999999999999</v>
      </c>
      <c r="P36" s="10">
        <f t="shared" si="2"/>
        <v>29044.585987261144</v>
      </c>
      <c r="Q36" s="10">
        <f t="shared" si="3"/>
        <v>23439.49044585987</v>
      </c>
      <c r="R36" s="10">
        <f t="shared" si="4"/>
        <v>3057.324840764331</v>
      </c>
      <c r="S36" s="10">
        <f t="shared" si="5"/>
        <v>1019.1082802547769</v>
      </c>
      <c r="T36" s="10">
        <f t="shared" si="6"/>
        <v>56560.50955414012</v>
      </c>
      <c r="U36" s="11">
        <f t="shared" si="7"/>
        <v>9.098164405426976</v>
      </c>
      <c r="V36" s="11">
        <f t="shared" si="8"/>
        <v>7.342378292098964</v>
      </c>
      <c r="W36" s="11">
        <f t="shared" si="9"/>
        <v>0.9577015163607344</v>
      </c>
      <c r="X36" s="11">
        <f t="shared" si="10"/>
        <v>0.3192338387869115</v>
      </c>
      <c r="Y36" s="11">
        <f t="shared" si="11"/>
        <v>17.717478052673588</v>
      </c>
      <c r="Z36" s="11">
        <f t="shared" si="12"/>
        <v>10.758413384519493</v>
      </c>
      <c r="AA36" s="11">
        <f t="shared" si="13"/>
        <v>8.682228345401695</v>
      </c>
      <c r="AB36" s="11">
        <f t="shared" si="14"/>
        <v>1.1324645667915254</v>
      </c>
      <c r="AC36" s="11">
        <f t="shared" si="15"/>
        <v>0.3774881889305085</v>
      </c>
      <c r="AD36" s="11">
        <f t="shared" si="16"/>
        <v>20.950594485643226</v>
      </c>
    </row>
    <row r="37" spans="1:30" ht="12.75">
      <c r="A37" s="1">
        <v>3</v>
      </c>
      <c r="B37" s="1" t="s">
        <v>44</v>
      </c>
      <c r="C37" s="1">
        <v>1</v>
      </c>
      <c r="D37" s="1">
        <v>36</v>
      </c>
      <c r="E37" s="1">
        <v>87</v>
      </c>
      <c r="F37" s="1">
        <v>13</v>
      </c>
      <c r="G37" s="1">
        <v>8</v>
      </c>
      <c r="H37" s="12" t="s">
        <v>59</v>
      </c>
      <c r="I37" s="1">
        <v>8.2422</v>
      </c>
      <c r="J37" s="1">
        <v>10.3789</v>
      </c>
      <c r="K37" s="1">
        <v>9.3198</v>
      </c>
      <c r="L37" s="1">
        <f t="shared" si="0"/>
        <v>49.56708943698223</v>
      </c>
      <c r="N37" s="1">
        <v>7.46</v>
      </c>
      <c r="O37" s="1">
        <f t="shared" si="1"/>
        <v>9.596699999999998</v>
      </c>
      <c r="P37" s="10">
        <f t="shared" si="2"/>
        <v>18343.949044585985</v>
      </c>
      <c r="Q37" s="10">
        <f t="shared" si="3"/>
        <v>44331.2101910828</v>
      </c>
      <c r="R37" s="10">
        <f t="shared" si="4"/>
        <v>6624.20382165605</v>
      </c>
      <c r="S37" s="10">
        <f t="shared" si="5"/>
        <v>4076.4331210191076</v>
      </c>
      <c r="T37" s="10">
        <f t="shared" si="6"/>
        <v>73375.79617834394</v>
      </c>
      <c r="U37" s="11">
        <f t="shared" si="7"/>
        <v>3.751289505767608</v>
      </c>
      <c r="V37" s="11">
        <f t="shared" si="8"/>
        <v>9.065616305605053</v>
      </c>
      <c r="W37" s="11">
        <f t="shared" si="9"/>
        <v>1.3546323215271918</v>
      </c>
      <c r="X37" s="11">
        <f t="shared" si="10"/>
        <v>0.8336198901705796</v>
      </c>
      <c r="Y37" s="11">
        <f t="shared" si="11"/>
        <v>15.00515802307043</v>
      </c>
      <c r="Z37" s="11">
        <f t="shared" si="12"/>
        <v>7.5681052657668335</v>
      </c>
      <c r="AA37" s="11">
        <f t="shared" si="13"/>
        <v>18.28958772560318</v>
      </c>
      <c r="AB37" s="11">
        <f t="shared" si="14"/>
        <v>2.732926901526912</v>
      </c>
      <c r="AC37" s="11">
        <f t="shared" si="15"/>
        <v>1.6818011701704074</v>
      </c>
      <c r="AD37" s="11">
        <f t="shared" si="16"/>
        <v>30.272421063067334</v>
      </c>
    </row>
    <row r="38" spans="1:30" ht="12.75">
      <c r="A38" s="1">
        <v>3</v>
      </c>
      <c r="B38" s="1" t="s">
        <v>44</v>
      </c>
      <c r="C38" s="1">
        <v>2</v>
      </c>
      <c r="D38" s="1">
        <v>74</v>
      </c>
      <c r="E38" s="1">
        <f>267+4</f>
        <v>271</v>
      </c>
      <c r="F38" s="1">
        <v>24</v>
      </c>
      <c r="G38" s="1">
        <v>27</v>
      </c>
      <c r="H38" s="12" t="s">
        <v>50</v>
      </c>
      <c r="I38" s="1">
        <v>8.9685</v>
      </c>
      <c r="J38" s="1">
        <v>10.5845</v>
      </c>
      <c r="K38" s="1">
        <v>9.5802</v>
      </c>
      <c r="L38" s="1">
        <f t="shared" si="0"/>
        <v>62.147277227722824</v>
      </c>
      <c r="N38" s="1">
        <v>10.78</v>
      </c>
      <c r="O38" s="1">
        <f t="shared" si="1"/>
        <v>12.395999999999999</v>
      </c>
      <c r="P38" s="10">
        <f t="shared" si="2"/>
        <v>37707.006369426745</v>
      </c>
      <c r="Q38" s="10">
        <f t="shared" si="3"/>
        <v>138089.17197452227</v>
      </c>
      <c r="R38" s="10">
        <f t="shared" si="4"/>
        <v>12229.299363057324</v>
      </c>
      <c r="S38" s="10">
        <f t="shared" si="5"/>
        <v>13757.961783439488</v>
      </c>
      <c r="T38" s="10">
        <f t="shared" si="6"/>
        <v>201783.43949044583</v>
      </c>
      <c r="U38" s="11">
        <f t="shared" si="7"/>
        <v>5.969667634720878</v>
      </c>
      <c r="V38" s="11">
        <f t="shared" si="8"/>
        <v>21.861890932558893</v>
      </c>
      <c r="W38" s="11">
        <f t="shared" si="9"/>
        <v>1.9361084220716362</v>
      </c>
      <c r="X38" s="11">
        <f t="shared" si="10"/>
        <v>2.178121974830591</v>
      </c>
      <c r="Y38" s="11">
        <f t="shared" si="11"/>
        <v>31.945788964182</v>
      </c>
      <c r="Z38" s="11">
        <f t="shared" si="12"/>
        <v>9.605678480243883</v>
      </c>
      <c r="AA38" s="11">
        <f t="shared" si="13"/>
        <v>35.17755227224449</v>
      </c>
      <c r="AB38" s="11">
        <f t="shared" si="14"/>
        <v>3.1153551827818</v>
      </c>
      <c r="AC38" s="11">
        <f t="shared" si="15"/>
        <v>3.504774580629525</v>
      </c>
      <c r="AD38" s="11">
        <f t="shared" si="16"/>
        <v>51.40336051589969</v>
      </c>
    </row>
    <row r="39" spans="1:30" ht="12.75">
      <c r="A39" s="1">
        <v>4</v>
      </c>
      <c r="B39" s="1" t="s">
        <v>44</v>
      </c>
      <c r="C39" s="1">
        <v>1</v>
      </c>
      <c r="D39" s="1">
        <v>36</v>
      </c>
      <c r="E39" s="1">
        <v>170</v>
      </c>
      <c r="F39" s="1">
        <v>27</v>
      </c>
      <c r="G39" s="1">
        <v>35</v>
      </c>
      <c r="H39" s="12" t="s">
        <v>65</v>
      </c>
      <c r="I39" s="1">
        <v>7.0951</v>
      </c>
      <c r="J39" s="1">
        <v>8.8676</v>
      </c>
      <c r="K39" s="1">
        <v>7.632</v>
      </c>
      <c r="L39" s="1">
        <f t="shared" si="0"/>
        <v>69.70944992947817</v>
      </c>
      <c r="N39" s="1">
        <v>12.34</v>
      </c>
      <c r="O39" s="1">
        <f t="shared" si="1"/>
        <v>14.112499999999999</v>
      </c>
      <c r="P39" s="10">
        <f t="shared" si="2"/>
        <v>18343.949044585985</v>
      </c>
      <c r="Q39" s="10">
        <f t="shared" si="3"/>
        <v>86624.20382165603</v>
      </c>
      <c r="R39" s="10">
        <f t="shared" si="4"/>
        <v>13757.961783439488</v>
      </c>
      <c r="S39" s="10">
        <f t="shared" si="5"/>
        <v>17834.394904458597</v>
      </c>
      <c r="T39" s="10">
        <f t="shared" si="6"/>
        <v>136560.5095541401</v>
      </c>
      <c r="U39" s="11">
        <f t="shared" si="7"/>
        <v>2.550930026572188</v>
      </c>
      <c r="V39" s="11">
        <f t="shared" si="8"/>
        <v>12.04605845881311</v>
      </c>
      <c r="W39" s="11">
        <f t="shared" si="9"/>
        <v>1.9131975199291409</v>
      </c>
      <c r="X39" s="11">
        <f t="shared" si="10"/>
        <v>2.4800708591674048</v>
      </c>
      <c r="Y39" s="11">
        <f t="shared" si="11"/>
        <v>18.990256864481847</v>
      </c>
      <c r="Z39" s="11">
        <f t="shared" si="12"/>
        <v>3.659374775088379</v>
      </c>
      <c r="AA39" s="11">
        <f t="shared" si="13"/>
        <v>17.28038088236179</v>
      </c>
      <c r="AB39" s="11">
        <f t="shared" si="14"/>
        <v>2.744531081316284</v>
      </c>
      <c r="AC39" s="11">
        <f t="shared" si="15"/>
        <v>3.5577254757803685</v>
      </c>
      <c r="AD39" s="11">
        <f t="shared" si="16"/>
        <v>27.242012214546826</v>
      </c>
    </row>
    <row r="40" spans="1:30" ht="12.75">
      <c r="A40" s="1">
        <v>4</v>
      </c>
      <c r="B40" s="1" t="s">
        <v>44</v>
      </c>
      <c r="C40" s="1">
        <v>2</v>
      </c>
      <c r="D40" s="1">
        <v>27</v>
      </c>
      <c r="E40" s="1">
        <v>120</v>
      </c>
      <c r="F40" s="1">
        <v>10</v>
      </c>
      <c r="G40" s="1">
        <v>12</v>
      </c>
      <c r="H40" s="12" t="s">
        <v>66</v>
      </c>
      <c r="I40" s="1">
        <v>8.0575</v>
      </c>
      <c r="J40" s="1">
        <v>9.7814</v>
      </c>
      <c r="K40" s="1">
        <v>8.9964</v>
      </c>
      <c r="L40" s="1">
        <f t="shared" si="0"/>
        <v>45.53628400719299</v>
      </c>
      <c r="N40" s="1">
        <v>12.12</v>
      </c>
      <c r="O40" s="1">
        <f t="shared" si="1"/>
        <v>13.8439</v>
      </c>
      <c r="P40" s="10">
        <f t="shared" si="2"/>
        <v>13757.961783439488</v>
      </c>
      <c r="Q40" s="10">
        <f t="shared" si="3"/>
        <v>61146.49681528661</v>
      </c>
      <c r="R40" s="10">
        <f t="shared" si="4"/>
        <v>5095.541401273885</v>
      </c>
      <c r="S40" s="10">
        <f t="shared" si="5"/>
        <v>6114.649681528662</v>
      </c>
      <c r="T40" s="10">
        <f t="shared" si="6"/>
        <v>86114.64968152867</v>
      </c>
      <c r="U40" s="11">
        <f t="shared" si="7"/>
        <v>1.950317468343458</v>
      </c>
      <c r="V40" s="11">
        <f t="shared" si="8"/>
        <v>8.668077637082037</v>
      </c>
      <c r="W40" s="11">
        <f t="shared" si="9"/>
        <v>0.7223398030901697</v>
      </c>
      <c r="X40" s="11">
        <f t="shared" si="10"/>
        <v>0.8668077637082037</v>
      </c>
      <c r="Y40" s="11">
        <f t="shared" si="11"/>
        <v>12.20754267222387</v>
      </c>
      <c r="Z40" s="11">
        <f t="shared" si="12"/>
        <v>4.28299653971629</v>
      </c>
      <c r="AA40" s="11">
        <f t="shared" si="13"/>
        <v>19.035540176516843</v>
      </c>
      <c r="AB40" s="11">
        <f t="shared" si="14"/>
        <v>1.586295014709737</v>
      </c>
      <c r="AC40" s="11">
        <f t="shared" si="15"/>
        <v>1.9035540176516845</v>
      </c>
      <c r="AD40" s="11">
        <f t="shared" si="16"/>
        <v>26.808385748594556</v>
      </c>
    </row>
    <row r="41" spans="1:30" ht="12.75">
      <c r="A41" s="1">
        <v>5</v>
      </c>
      <c r="B41" s="1" t="s">
        <v>44</v>
      </c>
      <c r="C41" s="1">
        <v>1</v>
      </c>
      <c r="D41" s="1">
        <v>27</v>
      </c>
      <c r="E41" s="1">
        <v>38</v>
      </c>
      <c r="F41" s="1">
        <v>5</v>
      </c>
      <c r="G41" s="1">
        <v>53</v>
      </c>
      <c r="H41" s="12" t="s">
        <v>72</v>
      </c>
      <c r="I41" s="1">
        <v>8.7206</v>
      </c>
      <c r="J41" s="1">
        <v>9.9926</v>
      </c>
      <c r="K41" s="1">
        <v>8.8935</v>
      </c>
      <c r="L41" s="1">
        <f t="shared" si="0"/>
        <v>86.4072327044025</v>
      </c>
      <c r="N41" s="1">
        <v>11.47</v>
      </c>
      <c r="O41" s="1">
        <f t="shared" si="1"/>
        <v>12.742</v>
      </c>
      <c r="P41" s="10">
        <f t="shared" si="2"/>
        <v>13757.961783439488</v>
      </c>
      <c r="Q41" s="10">
        <f t="shared" si="3"/>
        <v>19363.05732484076</v>
      </c>
      <c r="R41" s="10">
        <f t="shared" si="4"/>
        <v>2547.7707006369424</v>
      </c>
      <c r="S41" s="10">
        <f t="shared" si="5"/>
        <v>27006.36942675159</v>
      </c>
      <c r="T41" s="10">
        <f t="shared" si="6"/>
        <v>62675.15923566878</v>
      </c>
      <c r="U41" s="11">
        <f t="shared" si="7"/>
        <v>2.118976612776644</v>
      </c>
      <c r="V41" s="11">
        <f t="shared" si="8"/>
        <v>2.9822633809449064</v>
      </c>
      <c r="W41" s="11">
        <f t="shared" si="9"/>
        <v>0.39240307644011924</v>
      </c>
      <c r="X41" s="11">
        <f t="shared" si="10"/>
        <v>4.159472610265264</v>
      </c>
      <c r="Y41" s="11">
        <f t="shared" si="11"/>
        <v>9.653115680426934</v>
      </c>
      <c r="Z41" s="11">
        <f t="shared" si="12"/>
        <v>2.452313939998082</v>
      </c>
      <c r="AA41" s="11">
        <f t="shared" si="13"/>
        <v>3.451404804441745</v>
      </c>
      <c r="AB41" s="11">
        <f t="shared" si="14"/>
        <v>0.4541322111107559</v>
      </c>
      <c r="AC41" s="11">
        <f t="shared" si="15"/>
        <v>4.813801437774012</v>
      </c>
      <c r="AD41" s="11">
        <f t="shared" si="16"/>
        <v>11.171652393324596</v>
      </c>
    </row>
    <row r="42" spans="1:30" ht="12.75">
      <c r="A42" s="1">
        <v>5</v>
      </c>
      <c r="B42" s="1" t="s">
        <v>44</v>
      </c>
      <c r="C42" s="1">
        <v>2</v>
      </c>
      <c r="D42" s="1">
        <v>58</v>
      </c>
      <c r="E42" s="1">
        <v>121</v>
      </c>
      <c r="F42" s="1">
        <v>12</v>
      </c>
      <c r="G42" s="1">
        <v>10</v>
      </c>
      <c r="H42" s="12" t="s">
        <v>55</v>
      </c>
      <c r="I42" s="1">
        <v>7.6328</v>
      </c>
      <c r="J42" s="1">
        <v>8.9834</v>
      </c>
      <c r="K42" s="1">
        <v>8.0857</v>
      </c>
      <c r="L42" s="1">
        <f t="shared" si="0"/>
        <v>66.46675551606697</v>
      </c>
      <c r="N42" s="1">
        <v>12.65</v>
      </c>
      <c r="O42" s="1">
        <f t="shared" si="1"/>
        <v>14.0006</v>
      </c>
      <c r="P42" s="10">
        <f t="shared" si="2"/>
        <v>29554.14012738853</v>
      </c>
      <c r="Q42" s="10">
        <f t="shared" si="3"/>
        <v>61656.050955414</v>
      </c>
      <c r="R42" s="10">
        <f t="shared" si="4"/>
        <v>6114.649681528662</v>
      </c>
      <c r="S42" s="10">
        <f t="shared" si="5"/>
        <v>5095.541401273885</v>
      </c>
      <c r="T42" s="10">
        <f t="shared" si="6"/>
        <v>102420.38216560509</v>
      </c>
      <c r="U42" s="11">
        <f t="shared" si="7"/>
        <v>4.142679599445738</v>
      </c>
      <c r="V42" s="11">
        <f t="shared" si="8"/>
        <v>8.642486750567832</v>
      </c>
      <c r="W42" s="11">
        <f t="shared" si="9"/>
        <v>0.8571061240232561</v>
      </c>
      <c r="X42" s="11">
        <f t="shared" si="10"/>
        <v>0.7142551033527135</v>
      </c>
      <c r="Y42" s="11">
        <f t="shared" si="11"/>
        <v>14.356527577389537</v>
      </c>
      <c r="Z42" s="11">
        <f t="shared" si="12"/>
        <v>6.232709220242186</v>
      </c>
      <c r="AA42" s="11">
        <f t="shared" si="13"/>
        <v>13.002720959470768</v>
      </c>
      <c r="AB42" s="11">
        <f t="shared" si="14"/>
        <v>1.2895260455673487</v>
      </c>
      <c r="AC42" s="11">
        <f t="shared" si="15"/>
        <v>1.0746050379727907</v>
      </c>
      <c r="AD42" s="11">
        <f t="shared" si="16"/>
        <v>21.599561263253094</v>
      </c>
    </row>
    <row r="44" spans="2:29" ht="12.75">
      <c r="B44" s="1" t="s">
        <v>242</v>
      </c>
      <c r="P44" s="10">
        <f>AVERAGE(P3:P12)</f>
        <v>34751.59235668789</v>
      </c>
      <c r="Q44" s="10">
        <f>AVERAGE(Q3:Q12)</f>
        <v>77859.87261146496</v>
      </c>
      <c r="R44" s="10">
        <f>AVERAGE(R3:R12)</f>
        <v>13350.318471337578</v>
      </c>
      <c r="S44" s="10">
        <f>AVERAGE(S3:S12)</f>
        <v>18598.726114649682</v>
      </c>
      <c r="U44" s="11">
        <f>AVERAGE(U3:U12)</f>
        <v>6.528675489371791</v>
      </c>
      <c r="V44" s="11">
        <f>AVERAGE(V3:V12)</f>
        <v>13.211810891429172</v>
      </c>
      <c r="W44" s="11">
        <f>AVERAGE(W3:W12)</f>
        <v>2.224205534778962</v>
      </c>
      <c r="X44" s="11">
        <f>AVERAGE(X3:X12)</f>
        <v>3.1798324823440756</v>
      </c>
      <c r="Z44" s="11">
        <f>AVERAGE(Z3:Z12)</f>
        <v>10.645109885264375</v>
      </c>
      <c r="AA44" s="11">
        <f>AVERAGE(AA3:AA12)</f>
        <v>22.0024612215848</v>
      </c>
      <c r="AB44" s="11">
        <f>AVERAGE(AB3:AB12)</f>
        <v>3.6785679142732333</v>
      </c>
      <c r="AC44" s="11">
        <f>AVERAGE(AC3:AC12)</f>
        <v>5.421798950901956</v>
      </c>
    </row>
    <row r="45" spans="2:29" ht="12.75">
      <c r="B45" s="1" t="s">
        <v>111</v>
      </c>
      <c r="P45" s="10">
        <f>STDEV(P3:P12)/SQRT(10)</f>
        <v>10930.513679595015</v>
      </c>
      <c r="Q45" s="10">
        <f>STDEV(Q3:Q12)/SQRT(10)</f>
        <v>7862.045922323155</v>
      </c>
      <c r="R45" s="10">
        <f>STDEV(R3:R12)/SQRT(10)</f>
        <v>2043.5881094107895</v>
      </c>
      <c r="S45" s="10">
        <f>STDEV(S3:S12)/SQRT(10)</f>
        <v>2905.6502937598357</v>
      </c>
      <c r="U45" s="11">
        <f>STDEV(U3:U12)/SQRT(10)</f>
        <v>2.5426675560246976</v>
      </c>
      <c r="V45" s="11">
        <f>STDEV(V3:V12)/SQRT(10)</f>
        <v>1.8741205389294908</v>
      </c>
      <c r="W45" s="11">
        <f>STDEV(W3:W12)/SQRT(10)</f>
        <v>0.3556263507287494</v>
      </c>
      <c r="X45" s="11">
        <f>STDEV(X3:X12)/SQRT(10)</f>
        <v>0.578066047866443</v>
      </c>
      <c r="Z45" s="11">
        <f>STDEV(Z3:Z12)/SQRT(10)</f>
        <v>3.9903151014594416</v>
      </c>
      <c r="AA45" s="11">
        <f>STDEV(AA3:AA12)/SQRT(10)</f>
        <v>2.7044159133482295</v>
      </c>
      <c r="AB45" s="11">
        <f>STDEV(AB3:AB12)/SQRT(10)</f>
        <v>0.5319434690408033</v>
      </c>
      <c r="AC45" s="11">
        <f>STDEV(AC3:AC12)/SQRT(10)</f>
        <v>1.0791059384425494</v>
      </c>
    </row>
    <row r="46" spans="2:29" ht="12.75">
      <c r="B46" s="1" t="s">
        <v>243</v>
      </c>
      <c r="P46" s="10">
        <f>AVERAGE(P13:P22)</f>
        <v>23439.49044585987</v>
      </c>
      <c r="Q46" s="10">
        <f>AVERAGE(Q13:Q22)</f>
        <v>58598.72611464966</v>
      </c>
      <c r="R46" s="10">
        <f>AVERAGE(R13:R22)</f>
        <v>8407.64331210191</v>
      </c>
      <c r="S46" s="10">
        <f>AVERAGE(S13:S22)</f>
        <v>11108.28025477707</v>
      </c>
      <c r="U46" s="11">
        <f>AVERAGE(U13:U22)</f>
        <v>3.9448793852273907</v>
      </c>
      <c r="V46" s="11">
        <f>AVERAGE(V13:V22)</f>
        <v>10.590172881552418</v>
      </c>
      <c r="W46" s="11">
        <f>AVERAGE(W13:W22)</f>
        <v>1.4839306062382474</v>
      </c>
      <c r="X46" s="11">
        <f>AVERAGE(X13:X22)</f>
        <v>1.9948506481431454</v>
      </c>
      <c r="Z46" s="11">
        <f>AVERAGE(Z13:Z22)</f>
        <v>7.677730809417769</v>
      </c>
      <c r="AA46" s="11">
        <f>AVERAGE(AA13:AA22)</f>
        <v>19.518766703814148</v>
      </c>
      <c r="AB46" s="11">
        <f>AVERAGE(AB13:AB22)</f>
        <v>2.7829957659990585</v>
      </c>
      <c r="AC46" s="11">
        <f>AVERAGE(AC13:AC22)</f>
        <v>3.663195091536462</v>
      </c>
    </row>
    <row r="47" spans="2:29" ht="12.75">
      <c r="B47" s="1" t="s">
        <v>111</v>
      </c>
      <c r="P47" s="10">
        <f>STDEV(P13:P22)/SQRT(10)</f>
        <v>4558.856603820516</v>
      </c>
      <c r="Q47" s="10">
        <f>STDEV(Q13:Q22)/SQRT(10)</f>
        <v>7826.444910245355</v>
      </c>
      <c r="R47" s="10">
        <f>STDEV(R13:R22)/SQRT(10)</f>
        <v>2139.385845310406</v>
      </c>
      <c r="S47" s="10">
        <f>STDEV(S13:S22)/SQRT(10)</f>
        <v>1571.102312335921</v>
      </c>
      <c r="U47" s="11">
        <f>STDEV(U13:U22)/SQRT(10)</f>
        <v>0.763730605810134</v>
      </c>
      <c r="V47" s="11">
        <f>STDEV(V13:V22)/SQRT(10)</f>
        <v>2.3239912002822396</v>
      </c>
      <c r="W47" s="11">
        <f>STDEV(W13:W22)/SQRT(10)</f>
        <v>0.4155735229780806</v>
      </c>
      <c r="X47" s="11">
        <f>STDEV(X13:X22)/SQRT(10)</f>
        <v>0.5114995120022144</v>
      </c>
      <c r="Z47" s="11">
        <f>STDEV(Z13:Z22)/SQRT(10)</f>
        <v>1.4498079104397943</v>
      </c>
      <c r="AA47" s="11">
        <f>STDEV(AA13:AA22)/SQRT(10)</f>
        <v>3.0251394070313378</v>
      </c>
      <c r="AB47" s="11">
        <f>STDEV(AB13:AB22)/SQRT(10)</f>
        <v>0.6648254384322851</v>
      </c>
      <c r="AC47" s="11">
        <f>STDEV(AC13:AC22)/SQRT(10)</f>
        <v>0.7463253270625375</v>
      </c>
    </row>
    <row r="48" spans="2:29" ht="12.75">
      <c r="B48" s="1" t="s">
        <v>244</v>
      </c>
      <c r="P48" s="10">
        <f>AVERAGE(P23:P32)</f>
        <v>22267.515923566876</v>
      </c>
      <c r="Q48" s="10">
        <f>AVERAGE(Q23:Q32)</f>
        <v>54929.93630573248</v>
      </c>
      <c r="R48" s="10">
        <f>AVERAGE(R23:R32)</f>
        <v>8407.643312101909</v>
      </c>
      <c r="S48" s="10">
        <f>AVERAGE(S23:S32)</f>
        <v>9273.88535031847</v>
      </c>
      <c r="U48" s="11">
        <f>AVERAGE(U23:U32)</f>
        <v>4.113862955429335</v>
      </c>
      <c r="V48" s="11">
        <f>AVERAGE(V23:V32)</f>
        <v>9.469636830900958</v>
      </c>
      <c r="W48" s="11">
        <f>AVERAGE(W23:W32)</f>
        <v>1.5008596663470308</v>
      </c>
      <c r="X48" s="11">
        <f>AVERAGE(X23:X32)</f>
        <v>1.8222640778020214</v>
      </c>
      <c r="Z48" s="11">
        <f>AVERAGE(Z23:Z32)</f>
        <v>6.982348518777528</v>
      </c>
      <c r="AA48" s="11">
        <f>AVERAGE(AA23:AA32)</f>
        <v>15.845292634251152</v>
      </c>
      <c r="AB48" s="11">
        <f>AVERAGE(AB23:AB32)</f>
        <v>2.5174626407634766</v>
      </c>
      <c r="AC48" s="11">
        <f>AVERAGE(AC23:AC32)</f>
        <v>2.6591505729278686</v>
      </c>
    </row>
    <row r="49" spans="2:29" ht="12.75">
      <c r="B49" s="1" t="s">
        <v>111</v>
      </c>
      <c r="P49" s="10">
        <f>STDEV(P23:P32)/SQRT(10)</f>
        <v>4534.141153179152</v>
      </c>
      <c r="Q49" s="10">
        <f>STDEV(Q23:Q32)/SQRT(10)</f>
        <v>7178.426525678746</v>
      </c>
      <c r="R49" s="10">
        <f>STDEV(R23:R32)/SQRT(10)</f>
        <v>1638.4276504263858</v>
      </c>
      <c r="S49" s="10">
        <f>STDEV(S23:S32)/SQRT(10)</f>
        <v>3275.7986483931436</v>
      </c>
      <c r="U49" s="11">
        <f>STDEV(U23:U32)/SQRT(10)</f>
        <v>1.231013442202961</v>
      </c>
      <c r="V49" s="11">
        <f>STDEV(V23:V32)/SQRT(10)</f>
        <v>1.8244012471557403</v>
      </c>
      <c r="W49" s="11">
        <f>STDEV(W23:W32)/SQRT(10)</f>
        <v>0.3791040034109852</v>
      </c>
      <c r="X49" s="11">
        <f>STDEV(X23:X32)/SQRT(10)</f>
        <v>0.819726268432194</v>
      </c>
      <c r="Z49" s="11">
        <f>STDEV(Z23:Z32)/SQRT(10)</f>
        <v>1.8734172471771122</v>
      </c>
      <c r="AA49" s="11">
        <f>STDEV(AA23:AA32)/SQRT(10)</f>
        <v>2.140017161912</v>
      </c>
      <c r="AB49" s="11">
        <f>STDEV(AB23:AB32)/SQRT(10)</f>
        <v>0.5418527438213085</v>
      </c>
      <c r="AC49" s="11">
        <f>STDEV(AC23:AC32)/SQRT(10)</f>
        <v>0.8932552372250552</v>
      </c>
    </row>
    <row r="50" spans="2:29" ht="12.75">
      <c r="B50" s="1" t="s">
        <v>245</v>
      </c>
      <c r="P50" s="10">
        <f>AVERAGE(P33:P42)</f>
        <v>24000</v>
      </c>
      <c r="Q50" s="10">
        <f>AVERAGE(Q33:Q42)</f>
        <v>73273.88535031847</v>
      </c>
      <c r="R50" s="10">
        <f>AVERAGE(R33:R42)</f>
        <v>9681.528662420384</v>
      </c>
      <c r="S50" s="10">
        <f>AVERAGE(S33:S42)</f>
        <v>11821.656050955415</v>
      </c>
      <c r="U50" s="11">
        <f>AVERAGE(U33:U42)</f>
        <v>4.612421734632552</v>
      </c>
      <c r="V50" s="11">
        <f>AVERAGE(V33:V42)</f>
        <v>13.011137893864838</v>
      </c>
      <c r="W50" s="11">
        <f>AVERAGE(W33:W42)</f>
        <v>1.8452781243798426</v>
      </c>
      <c r="X50" s="11">
        <f>AVERAGE(X33:X42)</f>
        <v>2.023673809441683</v>
      </c>
      <c r="Z50" s="11">
        <f>AVERAGE(Z33:Z42)</f>
        <v>6.865176839902046</v>
      </c>
      <c r="AA50" s="11">
        <f>AVERAGE(AA33:AA42)</f>
        <v>20.18887662767438</v>
      </c>
      <c r="AB50" s="11">
        <f>AVERAGE(AB33:AB42)</f>
        <v>2.8005691329074414</v>
      </c>
      <c r="AC50" s="11">
        <f>AVERAGE(AC33:AC42)</f>
        <v>2.958786870122558</v>
      </c>
    </row>
    <row r="51" spans="2:29" ht="12.75">
      <c r="B51" s="1" t="s">
        <v>111</v>
      </c>
      <c r="P51" s="10">
        <f>STDEV(P33:P42)/SQRT(10)</f>
        <v>2801.7241278274932</v>
      </c>
      <c r="Q51" s="10">
        <f>STDEV(Q33:Q42)/SQRT(10)</f>
        <v>15129.134476665458</v>
      </c>
      <c r="R51" s="10">
        <f>STDEV(R33:R42)/SQRT(10)</f>
        <v>1768.4130900817468</v>
      </c>
      <c r="S51" s="10">
        <f>STDEV(S33:S42)/SQRT(10)</f>
        <v>2797.9631805654676</v>
      </c>
      <c r="U51" s="11">
        <f>STDEV(U33:U42)/SQRT(10)</f>
        <v>0.7391324584944161</v>
      </c>
      <c r="V51" s="11">
        <f>STDEV(V33:V42)/SQRT(10)</f>
        <v>2.763884570739399</v>
      </c>
      <c r="W51" s="11">
        <f>STDEV(W33:W42)/SQRT(10)</f>
        <v>0.4174740323196561</v>
      </c>
      <c r="X51" s="11">
        <f>STDEV(X33:X42)/SQRT(10)</f>
        <v>0.47570924754322974</v>
      </c>
      <c r="Z51" s="11">
        <f>STDEV(Z33:Z42)/SQRT(10)</f>
        <v>0.894027444016072</v>
      </c>
      <c r="AA51" s="11">
        <f>STDEV(AA33:AA42)/SQRT(10)</f>
        <v>3.9905357093816174</v>
      </c>
      <c r="AB51" s="11">
        <f>STDEV(AB33:AB42)/SQRT(10)</f>
        <v>0.5750208159398288</v>
      </c>
      <c r="AC51" s="11">
        <f>STDEV(AC33:AC42)/SQRT(10)</f>
        <v>0.5980203620041372</v>
      </c>
    </row>
    <row r="53" spans="1:29" ht="12.75">
      <c r="A53" s="1" t="s">
        <v>246</v>
      </c>
      <c r="B53" s="1" t="s">
        <v>284</v>
      </c>
      <c r="P53" s="11">
        <f>AVERAGE(P3:P22)</f>
        <v>29095.541401273873</v>
      </c>
      <c r="Q53" s="11">
        <f>AVERAGE(Q3:Q22)</f>
        <v>68229.29936305732</v>
      </c>
      <c r="R53" s="11">
        <f>AVERAGE(R3:R22)</f>
        <v>10878.980891719746</v>
      </c>
      <c r="S53" s="11">
        <f>AVERAGE(S3:S22)</f>
        <v>14853.503184713374</v>
      </c>
      <c r="U53" s="11">
        <f>AVERAGE(U3:U22)</f>
        <v>5.236777437299591</v>
      </c>
      <c r="V53" s="11">
        <f>AVERAGE(V3:V22)</f>
        <v>11.900991886490795</v>
      </c>
      <c r="W53" s="11">
        <f>AVERAGE(W3:W22)</f>
        <v>1.8540680705086046</v>
      </c>
      <c r="X53" s="11">
        <f>AVERAGE(X3:X22)</f>
        <v>2.58734156524361</v>
      </c>
      <c r="Z53" s="11">
        <f>AVERAGE(Z3:Z22)</f>
        <v>9.16142034734107</v>
      </c>
      <c r="AA53" s="11">
        <f>AVERAGE(AA3:AA22)</f>
        <v>20.760613962699473</v>
      </c>
      <c r="AB53" s="11">
        <f>AVERAGE(AB3:AB22)</f>
        <v>3.230781840136146</v>
      </c>
      <c r="AC53" s="11">
        <f>AVERAGE(AC3:AC22)</f>
        <v>4.5424970212192095</v>
      </c>
    </row>
    <row r="54" spans="2:29" ht="12.75">
      <c r="B54" s="1" t="s">
        <v>111</v>
      </c>
      <c r="P54" s="11">
        <f>STDEV(P3:P22)/SQRT(20)</f>
        <v>5907.8795517569615</v>
      </c>
      <c r="Q54" s="11">
        <f>STDEV(Q3:Q22)/SQRT(20)</f>
        <v>5833.390582956347</v>
      </c>
      <c r="R54" s="11">
        <f>STDEV(R3:R22)/SQRT(20)</f>
        <v>1547.443020541167</v>
      </c>
      <c r="S54" s="11">
        <f>STDEV(S3:S22)/SQRT(20)</f>
        <v>1822.764561253379</v>
      </c>
      <c r="U54" s="11">
        <f>STDEV(U3:U22)/SQRT(20)</f>
        <v>1.3255980358661301</v>
      </c>
      <c r="V54" s="11">
        <f>STDEV(V3:V22)/SQRT(20)</f>
        <v>1.483735142418896</v>
      </c>
      <c r="W54" s="11">
        <f>STDEV(W3:W22)/SQRT(20)</f>
        <v>0.27940475139644383</v>
      </c>
      <c r="X54" s="11">
        <f>STDEV(X3:X22)/SQRT(20)</f>
        <v>0.39948058157019056</v>
      </c>
      <c r="Z54" s="11">
        <f>STDEV(Z3:Z22)/SQRT(20)</f>
        <v>2.093999494576347</v>
      </c>
      <c r="AA54" s="11">
        <f>STDEV(AA3:AA22)/SQRT(20)</f>
        <v>1.9952072442672506</v>
      </c>
      <c r="AB54" s="11">
        <f>STDEV(AB3:AB22)/SQRT(20)</f>
        <v>0.4269116510646033</v>
      </c>
      <c r="AC54" s="11">
        <f>STDEV(AC3:AC22)/SQRT(20)</f>
        <v>0.6696343041435379</v>
      </c>
    </row>
    <row r="55" spans="2:29" ht="12.75">
      <c r="B55" s="1" t="s">
        <v>248</v>
      </c>
      <c r="P55" s="11">
        <f>AVERAGE(P23:P42)</f>
        <v>23133.757961783438</v>
      </c>
      <c r="Q55" s="11">
        <f>AVERAGE(Q23:Q42)</f>
        <v>64101.910828025466</v>
      </c>
      <c r="R55" s="11">
        <f>AVERAGE(R23:R42)</f>
        <v>9044.585987261145</v>
      </c>
      <c r="S55" s="11">
        <f>AVERAGE(S23:S42)</f>
        <v>10547.770700636942</v>
      </c>
      <c r="U55" s="11">
        <f>AVERAGE(U23:U42)</f>
        <v>4.363142345030943</v>
      </c>
      <c r="V55" s="11">
        <f>AVERAGE(V23:V42)</f>
        <v>11.2403873623829</v>
      </c>
      <c r="W55" s="11">
        <f>AVERAGE(W23:W42)</f>
        <v>1.6730688953634367</v>
      </c>
      <c r="X55" s="11">
        <f>AVERAGE(X23:X42)</f>
        <v>1.9229689436218518</v>
      </c>
      <c r="Z55" s="11">
        <f>AVERAGE(Z23:Z42)</f>
        <v>6.923762679339785</v>
      </c>
      <c r="AA55" s="11">
        <f>AVERAGE(AA23:AA42)</f>
        <v>18.017084630962763</v>
      </c>
      <c r="AB55" s="11">
        <f>AVERAGE(AB23:AB42)</f>
        <v>2.659015886835458</v>
      </c>
      <c r="AC55" s="11">
        <f>AVERAGE(AC23:AC42)</f>
        <v>2.808968721525212</v>
      </c>
    </row>
    <row r="56" spans="2:29" ht="12.75">
      <c r="B56" s="1" t="s">
        <v>111</v>
      </c>
      <c r="P56" s="11">
        <f>STDEV(P23:P42)/SQRT(20)</f>
        <v>2601.4853920211503</v>
      </c>
      <c r="Q56" s="11">
        <f>STDEV(Q23:Q42)/SQRT(20)</f>
        <v>8416.829772378584</v>
      </c>
      <c r="R56" s="11">
        <f>STDEV(R23:R42)/SQRT(20)</f>
        <v>1182.2921776715393</v>
      </c>
      <c r="S56" s="11">
        <f>STDEV(S23:S42)/SQRT(20)</f>
        <v>2116.853800442642</v>
      </c>
      <c r="U56" s="11">
        <f>STDEV(U23:U42)/SQRT(20)</f>
        <v>0.7011208770870836</v>
      </c>
      <c r="V56" s="11">
        <f>STDEV(V23:V42)/SQRT(20)</f>
        <v>1.6621054764842507</v>
      </c>
      <c r="W56" s="11">
        <f>STDEV(W23:W42)/SQRT(20)</f>
        <v>0.2772682415188393</v>
      </c>
      <c r="X56" s="11">
        <f>STDEV(X23:X42)/SQRT(20)</f>
        <v>0.46181954012029025</v>
      </c>
      <c r="Z56" s="11">
        <f>STDEV(Z23:Z42)/SQRT(20)</f>
        <v>1.010310789536365</v>
      </c>
      <c r="AA56" s="11">
        <f>STDEV(AA23:AA42)/SQRT(20)</f>
        <v>2.25930706228417</v>
      </c>
      <c r="AB56" s="11">
        <f>STDEV(AB23:AB42)/SQRT(20)</f>
        <v>0.3858809011689368</v>
      </c>
      <c r="AC56" s="11">
        <f>STDEV(AC23:AC42)/SQRT(20)</f>
        <v>0.5242711834716295</v>
      </c>
    </row>
  </sheetData>
  <mergeCells count="4">
    <mergeCell ref="A1:H1"/>
    <mergeCell ref="I1:I2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17">
      <selection activeCell="A123" sqref="A1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workbookViewId="0" topLeftCell="A117">
      <selection activeCell="N149" sqref="N14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workbookViewId="0" topLeftCell="A1">
      <pane xSplit="3" ySplit="2" topLeftCell="R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Z53" sqref="Z53:AC56"/>
    </sheetView>
  </sheetViews>
  <sheetFormatPr defaultColWidth="9.140625" defaultRowHeight="12.75"/>
  <cols>
    <col min="1" max="2" width="9.140625" style="1" customWidth="1"/>
    <col min="3" max="3" width="5.140625" style="1" customWidth="1"/>
    <col min="4" max="7" width="9.140625" style="1" customWidth="1"/>
    <col min="8" max="8" width="21.57421875" style="1" customWidth="1"/>
    <col min="9" max="16384" width="9.140625" style="1" customWidth="1"/>
  </cols>
  <sheetData>
    <row r="1" spans="1:31" ht="12.75">
      <c r="A1" s="37" t="s">
        <v>73</v>
      </c>
      <c r="B1" s="37"/>
      <c r="C1" s="37"/>
      <c r="D1" s="37"/>
      <c r="E1" s="37"/>
      <c r="F1" s="37"/>
      <c r="G1" s="37"/>
      <c r="H1" s="37"/>
      <c r="I1" s="38" t="s">
        <v>1</v>
      </c>
      <c r="J1" s="38" t="s">
        <v>2</v>
      </c>
      <c r="K1" s="38" t="s">
        <v>3</v>
      </c>
      <c r="M1" s="3" t="s">
        <v>4</v>
      </c>
      <c r="N1" s="3" t="s">
        <v>5</v>
      </c>
      <c r="O1" s="3" t="s">
        <v>6</v>
      </c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6"/>
      <c r="AD1" s="6"/>
      <c r="AE1" t="s">
        <v>7</v>
      </c>
    </row>
    <row r="2" spans="1:31" ht="12.75">
      <c r="A2" s="14" t="s">
        <v>8</v>
      </c>
      <c r="B2" s="14" t="s">
        <v>9</v>
      </c>
      <c r="C2" s="14" t="s">
        <v>10</v>
      </c>
      <c r="D2" s="14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38"/>
      <c r="J2" s="38"/>
      <c r="K2" s="38"/>
      <c r="L2" s="1" t="s">
        <v>16</v>
      </c>
      <c r="M2" s="7" t="s">
        <v>17</v>
      </c>
      <c r="N2" s="7" t="s">
        <v>18</v>
      </c>
      <c r="O2" t="s">
        <v>19</v>
      </c>
      <c r="P2" s="8" t="s">
        <v>20</v>
      </c>
      <c r="Q2" s="8" t="s">
        <v>21</v>
      </c>
      <c r="R2" s="8" t="s">
        <v>22</v>
      </c>
      <c r="S2" s="8" t="s">
        <v>23</v>
      </c>
      <c r="T2" s="8" t="s">
        <v>24</v>
      </c>
      <c r="U2" s="6" t="s">
        <v>25</v>
      </c>
      <c r="V2" s="6" t="s">
        <v>26</v>
      </c>
      <c r="W2" s="6" t="s">
        <v>27</v>
      </c>
      <c r="X2" s="6" t="s">
        <v>28</v>
      </c>
      <c r="Y2" s="6" t="s">
        <v>29</v>
      </c>
      <c r="Z2" s="6" t="s">
        <v>30</v>
      </c>
      <c r="AA2" s="6" t="s">
        <v>31</v>
      </c>
      <c r="AB2" s="6" t="s">
        <v>32</v>
      </c>
      <c r="AC2" s="6" t="s">
        <v>33</v>
      </c>
      <c r="AD2" s="6" t="s">
        <v>34</v>
      </c>
      <c r="AE2"/>
    </row>
    <row r="3" spans="1:30" ht="12.75">
      <c r="A3" s="14">
        <v>1</v>
      </c>
      <c r="B3" s="14" t="s">
        <v>35</v>
      </c>
      <c r="C3" s="14">
        <v>1</v>
      </c>
      <c r="D3" s="14">
        <v>102</v>
      </c>
      <c r="E3" s="14">
        <v>222</v>
      </c>
      <c r="F3" s="14">
        <v>29</v>
      </c>
      <c r="G3" s="14">
        <v>62</v>
      </c>
      <c r="H3" s="15" t="s">
        <v>74</v>
      </c>
      <c r="I3" s="1">
        <v>7.1374</v>
      </c>
      <c r="J3" s="1">
        <v>8.3409</v>
      </c>
      <c r="K3" s="1">
        <v>7.6708</v>
      </c>
      <c r="L3" s="1">
        <f aca="true" t="shared" si="0" ref="L3:L42">100*(J3-K3)/(J3-I3)</f>
        <v>55.67926879933528</v>
      </c>
      <c r="N3" s="1">
        <v>10.88</v>
      </c>
      <c r="O3" s="1">
        <f aca="true" t="shared" si="1" ref="O3:O42">N3+(J3-I3)</f>
        <v>12.0835</v>
      </c>
      <c r="P3" s="10">
        <f aca="true" t="shared" si="2" ref="P3:P42">D3/((0.025*0.025)*3.14)</f>
        <v>51974.52229299362</v>
      </c>
      <c r="Q3" s="10">
        <f aca="true" t="shared" si="3" ref="Q3:Q42">E3/((0.025*0.025)*3.14)</f>
        <v>113121.01910828023</v>
      </c>
      <c r="R3" s="10">
        <f aca="true" t="shared" si="4" ref="R3:R42">F3/((0.025*0.025)*3.14)</f>
        <v>14777.070063694266</v>
      </c>
      <c r="S3" s="10">
        <f aca="true" t="shared" si="5" ref="S3:S42">G3/((0.025*0.025)*3.14)</f>
        <v>31592.356687898086</v>
      </c>
      <c r="T3" s="10">
        <f aca="true" t="shared" si="6" ref="T3:T42">SUM(P3:S3)</f>
        <v>211464.9681528662</v>
      </c>
      <c r="U3" s="11">
        <f aca="true" t="shared" si="7" ref="U3:U42">D3/$O3</f>
        <v>8.441262879132701</v>
      </c>
      <c r="V3" s="11">
        <f aca="true" t="shared" si="8" ref="V3:V42">E3/$O3</f>
        <v>18.372160383994704</v>
      </c>
      <c r="W3" s="11">
        <f aca="true" t="shared" si="9" ref="W3:W42">F3/$O3</f>
        <v>2.399966897008317</v>
      </c>
      <c r="X3" s="11">
        <f aca="true" t="shared" si="10" ref="X3:X42">G3/$O3</f>
        <v>5.130963710845367</v>
      </c>
      <c r="Y3" s="11">
        <f aca="true" t="shared" si="11" ref="Y3:Y42">SUM(U3:X3)</f>
        <v>34.34435387098109</v>
      </c>
      <c r="Z3" s="11">
        <f aca="true" t="shared" si="12" ref="Z3:Z42">D3/($O3*($L3/100))</f>
        <v>15.160513169730196</v>
      </c>
      <c r="AA3" s="11">
        <f aca="true" t="shared" si="13" ref="AA3:AA42">E3/($O3*($L3/100))</f>
        <v>32.996411016471605</v>
      </c>
      <c r="AB3" s="11">
        <f aca="true" t="shared" si="14" ref="AB3:AB42">F3/($O3*($L3/100))</f>
        <v>4.3103419796291735</v>
      </c>
      <c r="AC3" s="11">
        <f aca="true" t="shared" si="15" ref="AC3:AC42">G3/($O3*($L3/100))</f>
        <v>9.21521388748306</v>
      </c>
      <c r="AD3" s="11">
        <f aca="true" t="shared" si="16" ref="AD3:AD42">SUM(Z3:AC3)</f>
        <v>61.68248005331403</v>
      </c>
    </row>
    <row r="4" spans="1:30" ht="12.75">
      <c r="A4" s="16">
        <v>1</v>
      </c>
      <c r="B4" s="16" t="s">
        <v>35</v>
      </c>
      <c r="C4" s="16">
        <v>2</v>
      </c>
      <c r="D4" s="16">
        <v>87</v>
      </c>
      <c r="E4" s="16">
        <v>113</v>
      </c>
      <c r="F4" s="16">
        <v>20</v>
      </c>
      <c r="G4" s="16">
        <v>97</v>
      </c>
      <c r="H4" s="17" t="s">
        <v>75</v>
      </c>
      <c r="I4" s="1">
        <v>7.3539</v>
      </c>
      <c r="J4" s="1">
        <v>8.9449</v>
      </c>
      <c r="K4" s="1">
        <v>8.2144</v>
      </c>
      <c r="L4" s="1">
        <f t="shared" si="0"/>
        <v>45.91451917033318</v>
      </c>
      <c r="N4" s="1">
        <v>17.46</v>
      </c>
      <c r="O4" s="1">
        <f t="shared" si="1"/>
        <v>19.051000000000002</v>
      </c>
      <c r="P4" s="10">
        <f t="shared" si="2"/>
        <v>44331.2101910828</v>
      </c>
      <c r="Q4" s="10">
        <f t="shared" si="3"/>
        <v>57579.6178343949</v>
      </c>
      <c r="R4" s="10">
        <f t="shared" si="4"/>
        <v>10191.08280254777</v>
      </c>
      <c r="S4" s="10">
        <f t="shared" si="5"/>
        <v>49426.75159235668</v>
      </c>
      <c r="T4" s="10">
        <f t="shared" si="6"/>
        <v>161528.66242038214</v>
      </c>
      <c r="U4" s="11">
        <f t="shared" si="7"/>
        <v>4.566689412629258</v>
      </c>
      <c r="V4" s="11">
        <f t="shared" si="8"/>
        <v>5.931447168127657</v>
      </c>
      <c r="W4" s="11">
        <f t="shared" si="9"/>
        <v>1.0498136580756914</v>
      </c>
      <c r="X4" s="11">
        <f t="shared" si="10"/>
        <v>5.091596241667103</v>
      </c>
      <c r="Y4" s="11">
        <f t="shared" si="11"/>
        <v>16.63954648049971</v>
      </c>
      <c r="Z4" s="11">
        <f t="shared" si="12"/>
        <v>9.946068248450569</v>
      </c>
      <c r="AA4" s="11">
        <f t="shared" si="13"/>
        <v>12.918456460631198</v>
      </c>
      <c r="AB4" s="11">
        <f t="shared" si="14"/>
        <v>2.2864524709081766</v>
      </c>
      <c r="AC4" s="11">
        <f t="shared" si="15"/>
        <v>11.089294483904657</v>
      </c>
      <c r="AD4" s="11">
        <f t="shared" si="16"/>
        <v>36.2402716638946</v>
      </c>
    </row>
    <row r="5" spans="1:31" ht="12.75">
      <c r="A5" s="14">
        <v>2</v>
      </c>
      <c r="B5" s="14" t="s">
        <v>35</v>
      </c>
      <c r="C5" s="14">
        <v>1</v>
      </c>
      <c r="D5" s="14">
        <v>12</v>
      </c>
      <c r="E5" s="14">
        <v>23</v>
      </c>
      <c r="F5" s="14">
        <v>5</v>
      </c>
      <c r="G5" s="14">
        <v>23</v>
      </c>
      <c r="H5" s="15" t="s">
        <v>81</v>
      </c>
      <c r="I5" s="1">
        <v>6.931</v>
      </c>
      <c r="J5" s="1">
        <v>8.2376</v>
      </c>
      <c r="K5" s="1">
        <v>7.2103</v>
      </c>
      <c r="L5" s="1">
        <f t="shared" si="0"/>
        <v>78.62390938313179</v>
      </c>
      <c r="N5" s="1">
        <v>10.52</v>
      </c>
      <c r="O5" s="1">
        <f t="shared" si="1"/>
        <v>11.8266</v>
      </c>
      <c r="P5" s="10">
        <f t="shared" si="2"/>
        <v>6114.649681528662</v>
      </c>
      <c r="Q5" s="10">
        <f t="shared" si="3"/>
        <v>11719.745222929934</v>
      </c>
      <c r="R5" s="10">
        <f t="shared" si="4"/>
        <v>2547.7707006369424</v>
      </c>
      <c r="S5" s="10">
        <f t="shared" si="5"/>
        <v>11719.745222929934</v>
      </c>
      <c r="T5" s="10">
        <f t="shared" si="6"/>
        <v>32101.910828025473</v>
      </c>
      <c r="U5" s="11">
        <f t="shared" si="7"/>
        <v>1.014661863933844</v>
      </c>
      <c r="V5" s="11">
        <f t="shared" si="8"/>
        <v>1.944768572539868</v>
      </c>
      <c r="W5" s="11">
        <f t="shared" si="9"/>
        <v>0.4227757766391017</v>
      </c>
      <c r="X5" s="11">
        <f t="shared" si="10"/>
        <v>1.944768572539868</v>
      </c>
      <c r="Y5" s="11">
        <f t="shared" si="11"/>
        <v>5.3269747856526815</v>
      </c>
      <c r="Z5" s="11">
        <f t="shared" si="12"/>
        <v>1.2905258360906853</v>
      </c>
      <c r="AA5" s="11">
        <f t="shared" si="13"/>
        <v>2.4735078525071468</v>
      </c>
      <c r="AB5" s="11">
        <f t="shared" si="14"/>
        <v>0.5377190983711189</v>
      </c>
      <c r="AC5" s="11">
        <f t="shared" si="15"/>
        <v>2.4735078525071468</v>
      </c>
      <c r="AD5" s="11">
        <f t="shared" si="16"/>
        <v>6.775260639476098</v>
      </c>
      <c r="AE5" s="13"/>
    </row>
    <row r="6" spans="1:30" ht="12.75">
      <c r="A6" s="16">
        <v>2</v>
      </c>
      <c r="B6" s="16" t="s">
        <v>35</v>
      </c>
      <c r="C6" s="16">
        <v>2</v>
      </c>
      <c r="D6" s="16">
        <v>10</v>
      </c>
      <c r="E6" s="16">
        <v>30</v>
      </c>
      <c r="F6" s="16">
        <v>3</v>
      </c>
      <c r="G6" s="16">
        <v>13</v>
      </c>
      <c r="H6" s="17" t="s">
        <v>82</v>
      </c>
      <c r="I6" s="1">
        <v>6.6347</v>
      </c>
      <c r="J6" s="1">
        <v>8.9354</v>
      </c>
      <c r="K6" s="1">
        <v>7.8745</v>
      </c>
      <c r="L6" s="1">
        <f t="shared" si="0"/>
        <v>46.11205285347935</v>
      </c>
      <c r="N6" s="1">
        <v>17.93</v>
      </c>
      <c r="O6" s="1">
        <f t="shared" si="1"/>
        <v>20.2307</v>
      </c>
      <c r="P6" s="10">
        <f t="shared" si="2"/>
        <v>5095.541401273885</v>
      </c>
      <c r="Q6" s="10">
        <f t="shared" si="3"/>
        <v>15286.624203821653</v>
      </c>
      <c r="R6" s="10">
        <f t="shared" si="4"/>
        <v>1528.6624203821655</v>
      </c>
      <c r="S6" s="10">
        <f t="shared" si="5"/>
        <v>6624.20382165605</v>
      </c>
      <c r="T6" s="10">
        <f t="shared" si="6"/>
        <v>28535.031847133756</v>
      </c>
      <c r="U6" s="11">
        <f t="shared" si="7"/>
        <v>0.49429826946175864</v>
      </c>
      <c r="V6" s="11">
        <f t="shared" si="8"/>
        <v>1.482894808385276</v>
      </c>
      <c r="W6" s="11">
        <f t="shared" si="9"/>
        <v>0.14828948083852758</v>
      </c>
      <c r="X6" s="11">
        <f t="shared" si="10"/>
        <v>0.6425877503002863</v>
      </c>
      <c r="Y6" s="11">
        <f t="shared" si="11"/>
        <v>2.7680703089858483</v>
      </c>
      <c r="Z6" s="11">
        <f t="shared" si="12"/>
        <v>1.0719502578477413</v>
      </c>
      <c r="AA6" s="11">
        <f t="shared" si="13"/>
        <v>3.215850773543224</v>
      </c>
      <c r="AB6" s="11">
        <f t="shared" si="14"/>
        <v>0.3215850773543224</v>
      </c>
      <c r="AC6" s="11">
        <f t="shared" si="15"/>
        <v>1.3935353352020636</v>
      </c>
      <c r="AD6" s="11">
        <f t="shared" si="16"/>
        <v>6.0029214439473515</v>
      </c>
    </row>
    <row r="7" spans="1:30" ht="12.75">
      <c r="A7" s="14">
        <v>3</v>
      </c>
      <c r="B7" s="14" t="s">
        <v>35</v>
      </c>
      <c r="C7" s="14">
        <v>1</v>
      </c>
      <c r="D7" s="14">
        <v>36</v>
      </c>
      <c r="E7" s="14">
        <v>76</v>
      </c>
      <c r="F7" s="14">
        <v>9</v>
      </c>
      <c r="G7" s="14">
        <v>21</v>
      </c>
      <c r="H7" s="15" t="s">
        <v>89</v>
      </c>
      <c r="I7" s="1">
        <v>7.8265</v>
      </c>
      <c r="J7" s="1">
        <v>10.3275</v>
      </c>
      <c r="K7" s="1">
        <v>9.3011</v>
      </c>
      <c r="L7" s="1">
        <f t="shared" si="0"/>
        <v>41.03958416633349</v>
      </c>
      <c r="N7" s="1">
        <v>17.49</v>
      </c>
      <c r="O7" s="1">
        <f t="shared" si="1"/>
        <v>19.991</v>
      </c>
      <c r="P7" s="10">
        <f t="shared" si="2"/>
        <v>18343.949044585985</v>
      </c>
      <c r="Q7" s="10">
        <f t="shared" si="3"/>
        <v>38726.11464968152</v>
      </c>
      <c r="R7" s="10">
        <f t="shared" si="4"/>
        <v>4585.987261146496</v>
      </c>
      <c r="S7" s="10">
        <f t="shared" si="5"/>
        <v>10700.636942675157</v>
      </c>
      <c r="T7" s="10">
        <f t="shared" si="6"/>
        <v>72356.68789808916</v>
      </c>
      <c r="U7" s="11">
        <f t="shared" si="7"/>
        <v>1.800810364664099</v>
      </c>
      <c r="V7" s="11">
        <f t="shared" si="8"/>
        <v>3.801710769846431</v>
      </c>
      <c r="W7" s="11">
        <f t="shared" si="9"/>
        <v>0.45020259116602473</v>
      </c>
      <c r="X7" s="11">
        <f t="shared" si="10"/>
        <v>1.0504727127207243</v>
      </c>
      <c r="Y7" s="11">
        <f t="shared" si="11"/>
        <v>7.103196438397279</v>
      </c>
      <c r="Z7" s="11">
        <f t="shared" si="12"/>
        <v>4.387983945854354</v>
      </c>
      <c r="AA7" s="11">
        <f t="shared" si="13"/>
        <v>9.263521663470303</v>
      </c>
      <c r="AB7" s="11">
        <f t="shared" si="14"/>
        <v>1.0969959864635885</v>
      </c>
      <c r="AC7" s="11">
        <f t="shared" si="15"/>
        <v>2.559657301748373</v>
      </c>
      <c r="AD7" s="11">
        <f t="shared" si="16"/>
        <v>17.308158897536618</v>
      </c>
    </row>
    <row r="8" spans="1:30" ht="12.75">
      <c r="A8" s="16">
        <v>3</v>
      </c>
      <c r="B8" s="16" t="s">
        <v>35</v>
      </c>
      <c r="C8" s="16">
        <v>2</v>
      </c>
      <c r="D8" s="16">
        <v>64</v>
      </c>
      <c r="E8" s="16">
        <v>70</v>
      </c>
      <c r="F8" s="16">
        <v>27</v>
      </c>
      <c r="G8" s="16">
        <v>74</v>
      </c>
      <c r="H8" s="17" t="s">
        <v>90</v>
      </c>
      <c r="I8" s="1">
        <v>8.7831</v>
      </c>
      <c r="J8" s="1">
        <v>10.2634</v>
      </c>
      <c r="K8" s="1">
        <v>9.3279</v>
      </c>
      <c r="L8" s="1">
        <f t="shared" si="0"/>
        <v>63.19664932783896</v>
      </c>
      <c r="N8" s="1">
        <v>8.25</v>
      </c>
      <c r="O8" s="1">
        <f t="shared" si="1"/>
        <v>9.730300000000002</v>
      </c>
      <c r="P8" s="10">
        <f t="shared" si="2"/>
        <v>32611.46496815286</v>
      </c>
      <c r="Q8" s="10">
        <f t="shared" si="3"/>
        <v>35668.789808917194</v>
      </c>
      <c r="R8" s="10">
        <f t="shared" si="4"/>
        <v>13757.961783439488</v>
      </c>
      <c r="S8" s="10">
        <f t="shared" si="5"/>
        <v>37707.006369426745</v>
      </c>
      <c r="T8" s="10">
        <f t="shared" si="6"/>
        <v>119745.22292993628</v>
      </c>
      <c r="U8" s="11">
        <f t="shared" si="7"/>
        <v>6.577392269508647</v>
      </c>
      <c r="V8" s="11">
        <f t="shared" si="8"/>
        <v>7.1940227947750826</v>
      </c>
      <c r="W8" s="11">
        <f t="shared" si="9"/>
        <v>2.7748373636989605</v>
      </c>
      <c r="X8" s="11">
        <f t="shared" si="10"/>
        <v>7.605109811619373</v>
      </c>
      <c r="Y8" s="11">
        <f t="shared" si="11"/>
        <v>24.151362239602065</v>
      </c>
      <c r="Z8" s="11">
        <f t="shared" si="12"/>
        <v>10.407818040142864</v>
      </c>
      <c r="AA8" s="11">
        <f t="shared" si="13"/>
        <v>11.383550981406257</v>
      </c>
      <c r="AB8" s="11">
        <f t="shared" si="14"/>
        <v>4.390798235685271</v>
      </c>
      <c r="AC8" s="11">
        <f t="shared" si="15"/>
        <v>12.034039608915185</v>
      </c>
      <c r="AD8" s="11">
        <f t="shared" si="16"/>
        <v>38.21620686614958</v>
      </c>
    </row>
    <row r="9" spans="1:30" ht="12.75">
      <c r="A9" s="14">
        <v>4</v>
      </c>
      <c r="B9" s="14" t="s">
        <v>35</v>
      </c>
      <c r="C9" s="14">
        <v>1</v>
      </c>
      <c r="D9" s="14">
        <v>41</v>
      </c>
      <c r="E9" s="14">
        <v>97</v>
      </c>
      <c r="F9" s="14">
        <v>12</v>
      </c>
      <c r="G9" s="14">
        <v>60</v>
      </c>
      <c r="H9" s="15" t="s">
        <v>96</v>
      </c>
      <c r="I9" s="1">
        <v>7.6678</v>
      </c>
      <c r="J9" s="1">
        <v>9.7524</v>
      </c>
      <c r="K9" s="1">
        <v>8.7303</v>
      </c>
      <c r="L9" s="1">
        <f t="shared" si="0"/>
        <v>49.03098915859158</v>
      </c>
      <c r="N9" s="1">
        <v>11.66</v>
      </c>
      <c r="O9" s="1">
        <f t="shared" si="1"/>
        <v>13.7446</v>
      </c>
      <c r="P9" s="10">
        <f t="shared" si="2"/>
        <v>20891.719745222927</v>
      </c>
      <c r="Q9" s="10">
        <f t="shared" si="3"/>
        <v>49426.75159235668</v>
      </c>
      <c r="R9" s="10">
        <f t="shared" si="4"/>
        <v>6114.649681528662</v>
      </c>
      <c r="S9" s="10">
        <f t="shared" si="5"/>
        <v>30573.248407643307</v>
      </c>
      <c r="T9" s="10">
        <f t="shared" si="6"/>
        <v>107006.36942675158</v>
      </c>
      <c r="U9" s="11">
        <f t="shared" si="7"/>
        <v>2.9829896832210467</v>
      </c>
      <c r="V9" s="11">
        <f t="shared" si="8"/>
        <v>7.057317055425403</v>
      </c>
      <c r="W9" s="11">
        <f t="shared" si="9"/>
        <v>0.8730701511866479</v>
      </c>
      <c r="X9" s="11">
        <f t="shared" si="10"/>
        <v>4.365350755933239</v>
      </c>
      <c r="Y9" s="11">
        <f t="shared" si="11"/>
        <v>15.278727645766336</v>
      </c>
      <c r="Z9" s="11">
        <f t="shared" si="12"/>
        <v>6.083886404111724</v>
      </c>
      <c r="AA9" s="11">
        <f t="shared" si="13"/>
        <v>14.393584907288712</v>
      </c>
      <c r="AB9" s="11">
        <f t="shared" si="14"/>
        <v>1.780649679252212</v>
      </c>
      <c r="AC9" s="11">
        <f t="shared" si="15"/>
        <v>8.90324839626106</v>
      </c>
      <c r="AD9" s="11">
        <f t="shared" si="16"/>
        <v>31.161369386913705</v>
      </c>
    </row>
    <row r="10" spans="1:30" ht="12.75">
      <c r="A10" s="16">
        <v>4</v>
      </c>
      <c r="B10" s="16" t="s">
        <v>35</v>
      </c>
      <c r="C10" s="16">
        <v>2</v>
      </c>
      <c r="D10" s="16">
        <v>33</v>
      </c>
      <c r="E10" s="16">
        <v>84</v>
      </c>
      <c r="F10" s="16">
        <v>28</v>
      </c>
      <c r="G10" s="16">
        <v>62</v>
      </c>
      <c r="H10" s="17" t="s">
        <v>97</v>
      </c>
      <c r="I10" s="1">
        <v>8.1746</v>
      </c>
      <c r="J10" s="1">
        <v>11.4181</v>
      </c>
      <c r="K10" s="1">
        <v>10.5173</v>
      </c>
      <c r="L10" s="1">
        <f t="shared" si="0"/>
        <v>27.772468012948973</v>
      </c>
      <c r="N10" s="1">
        <v>24.71</v>
      </c>
      <c r="O10" s="1">
        <f t="shared" si="1"/>
        <v>27.953500000000002</v>
      </c>
      <c r="P10" s="10">
        <f t="shared" si="2"/>
        <v>16815.286624203818</v>
      </c>
      <c r="Q10" s="10">
        <f t="shared" si="3"/>
        <v>42802.54777070063</v>
      </c>
      <c r="R10" s="10">
        <f t="shared" si="4"/>
        <v>14267.515923566876</v>
      </c>
      <c r="S10" s="10">
        <f t="shared" si="5"/>
        <v>31592.356687898086</v>
      </c>
      <c r="T10" s="10">
        <f t="shared" si="6"/>
        <v>105477.7070063694</v>
      </c>
      <c r="U10" s="11">
        <f t="shared" si="7"/>
        <v>1.180531954853596</v>
      </c>
      <c r="V10" s="11">
        <f t="shared" si="8"/>
        <v>3.0049904305364263</v>
      </c>
      <c r="W10" s="11">
        <f t="shared" si="9"/>
        <v>1.0016634768454755</v>
      </c>
      <c r="X10" s="11">
        <f t="shared" si="10"/>
        <v>2.217969127300696</v>
      </c>
      <c r="Y10" s="11">
        <f t="shared" si="11"/>
        <v>7.405154989536195</v>
      </c>
      <c r="Z10" s="11">
        <f t="shared" si="12"/>
        <v>4.250727570567983</v>
      </c>
      <c r="AA10" s="11">
        <f t="shared" si="13"/>
        <v>10.820033815991229</v>
      </c>
      <c r="AB10" s="11">
        <f t="shared" si="14"/>
        <v>3.6066779386637426</v>
      </c>
      <c r="AC10" s="11">
        <f t="shared" si="15"/>
        <v>7.986215435612573</v>
      </c>
      <c r="AD10" s="11">
        <f t="shared" si="16"/>
        <v>26.663654760835527</v>
      </c>
    </row>
    <row r="11" spans="1:30" ht="12.75">
      <c r="A11" s="14">
        <v>5</v>
      </c>
      <c r="B11" s="14" t="s">
        <v>35</v>
      </c>
      <c r="C11" s="14">
        <v>1</v>
      </c>
      <c r="D11" s="14">
        <v>68</v>
      </c>
      <c r="E11" s="14">
        <v>116</v>
      </c>
      <c r="F11" s="14">
        <v>23</v>
      </c>
      <c r="G11" s="14">
        <v>55</v>
      </c>
      <c r="H11" s="15" t="s">
        <v>104</v>
      </c>
      <c r="I11" s="1">
        <v>9.1602</v>
      </c>
      <c r="J11" s="1">
        <v>10.3798</v>
      </c>
      <c r="K11" s="1">
        <v>9.3324</v>
      </c>
      <c r="L11" s="1">
        <f t="shared" si="0"/>
        <v>85.8806165956051</v>
      </c>
      <c r="N11" s="1">
        <v>9.56</v>
      </c>
      <c r="O11" s="1">
        <f t="shared" si="1"/>
        <v>10.7796</v>
      </c>
      <c r="P11" s="10">
        <f t="shared" si="2"/>
        <v>34649.68152866242</v>
      </c>
      <c r="Q11" s="10">
        <f t="shared" si="3"/>
        <v>59108.28025477706</v>
      </c>
      <c r="R11" s="10">
        <f t="shared" si="4"/>
        <v>11719.745222929934</v>
      </c>
      <c r="S11" s="10">
        <f t="shared" si="5"/>
        <v>28025.477707006365</v>
      </c>
      <c r="T11" s="10">
        <f t="shared" si="6"/>
        <v>133503.18471337578</v>
      </c>
      <c r="U11" s="11">
        <f t="shared" si="7"/>
        <v>6.3082118074882185</v>
      </c>
      <c r="V11" s="11">
        <f t="shared" si="8"/>
        <v>10.761067201009313</v>
      </c>
      <c r="W11" s="11">
        <f t="shared" si="9"/>
        <v>2.1336598760621914</v>
      </c>
      <c r="X11" s="11">
        <f t="shared" si="10"/>
        <v>5.102230138409588</v>
      </c>
      <c r="Y11" s="11">
        <f t="shared" si="11"/>
        <v>24.30516902296931</v>
      </c>
      <c r="Z11" s="11">
        <f t="shared" si="12"/>
        <v>7.345326637781775</v>
      </c>
      <c r="AA11" s="11">
        <f t="shared" si="13"/>
        <v>12.530263087980675</v>
      </c>
      <c r="AB11" s="11">
        <f t="shared" si="14"/>
        <v>2.484448715720306</v>
      </c>
      <c r="AC11" s="11">
        <f t="shared" si="15"/>
        <v>5.941073015852907</v>
      </c>
      <c r="AD11" s="11">
        <f t="shared" si="16"/>
        <v>28.30111145733566</v>
      </c>
    </row>
    <row r="12" spans="1:30" ht="12.75">
      <c r="A12" s="16">
        <v>5</v>
      </c>
      <c r="B12" s="16" t="s">
        <v>35</v>
      </c>
      <c r="C12" s="16">
        <v>2</v>
      </c>
      <c r="D12" s="16">
        <v>34</v>
      </c>
      <c r="E12" s="16">
        <v>120</v>
      </c>
      <c r="F12" s="16">
        <v>15</v>
      </c>
      <c r="G12" s="16">
        <v>49</v>
      </c>
      <c r="H12" s="17" t="s">
        <v>93</v>
      </c>
      <c r="I12" s="1">
        <v>10.016</v>
      </c>
      <c r="J12" s="1">
        <v>11.3414</v>
      </c>
      <c r="K12" s="1">
        <v>10.3566</v>
      </c>
      <c r="L12" s="1">
        <f t="shared" si="0"/>
        <v>74.30209748000603</v>
      </c>
      <c r="N12" s="1">
        <v>6.95</v>
      </c>
      <c r="O12" s="1">
        <f t="shared" si="1"/>
        <v>8.275400000000001</v>
      </c>
      <c r="P12" s="10">
        <f t="shared" si="2"/>
        <v>17324.84076433121</v>
      </c>
      <c r="Q12" s="10">
        <f t="shared" si="3"/>
        <v>61146.49681528661</v>
      </c>
      <c r="R12" s="10">
        <f t="shared" si="4"/>
        <v>7643.312101910827</v>
      </c>
      <c r="S12" s="10">
        <f t="shared" si="5"/>
        <v>24968.152866242035</v>
      </c>
      <c r="T12" s="10">
        <f t="shared" si="6"/>
        <v>111082.80254777068</v>
      </c>
      <c r="U12" s="11">
        <f t="shared" si="7"/>
        <v>4.1085627280856505</v>
      </c>
      <c r="V12" s="11">
        <f t="shared" si="8"/>
        <v>14.500809628537592</v>
      </c>
      <c r="W12" s="11">
        <f t="shared" si="9"/>
        <v>1.812601203567199</v>
      </c>
      <c r="X12" s="11">
        <f t="shared" si="10"/>
        <v>5.92116393165285</v>
      </c>
      <c r="Y12" s="11">
        <f t="shared" si="11"/>
        <v>26.34313749184329</v>
      </c>
      <c r="Z12" s="11">
        <f t="shared" si="12"/>
        <v>5.5295380176733575</v>
      </c>
      <c r="AA12" s="11">
        <f t="shared" si="13"/>
        <v>19.51601653296479</v>
      </c>
      <c r="AB12" s="11">
        <f t="shared" si="14"/>
        <v>2.439502066620599</v>
      </c>
      <c r="AC12" s="11">
        <f t="shared" si="15"/>
        <v>7.969040084293956</v>
      </c>
      <c r="AD12" s="11">
        <f t="shared" si="16"/>
        <v>35.4540967015527</v>
      </c>
    </row>
    <row r="13" spans="1:30" ht="12.75">
      <c r="A13" s="14">
        <v>1</v>
      </c>
      <c r="B13" s="14" t="s">
        <v>38</v>
      </c>
      <c r="C13" s="14">
        <v>1</v>
      </c>
      <c r="D13" s="14">
        <v>75</v>
      </c>
      <c r="E13" s="14">
        <v>115</v>
      </c>
      <c r="F13" s="14">
        <v>18</v>
      </c>
      <c r="G13" s="14">
        <v>77</v>
      </c>
      <c r="H13" s="15" t="s">
        <v>76</v>
      </c>
      <c r="I13" s="1">
        <v>8.2045</v>
      </c>
      <c r="J13" s="1">
        <v>10.1463</v>
      </c>
      <c r="K13" s="1">
        <v>9.3853</v>
      </c>
      <c r="L13" s="1">
        <f t="shared" si="0"/>
        <v>39.19044185806978</v>
      </c>
      <c r="N13" s="1">
        <v>16.16</v>
      </c>
      <c r="O13" s="1">
        <f t="shared" si="1"/>
        <v>18.1018</v>
      </c>
      <c r="P13" s="10">
        <f t="shared" si="2"/>
        <v>38216.56050955413</v>
      </c>
      <c r="Q13" s="10">
        <f t="shared" si="3"/>
        <v>58598.726114649675</v>
      </c>
      <c r="R13" s="10">
        <f t="shared" si="4"/>
        <v>9171.974522292992</v>
      </c>
      <c r="S13" s="10">
        <f t="shared" si="5"/>
        <v>39235.668789808915</v>
      </c>
      <c r="T13" s="10">
        <f t="shared" si="6"/>
        <v>145222.92993630574</v>
      </c>
      <c r="U13" s="11">
        <f t="shared" si="7"/>
        <v>4.143234374482096</v>
      </c>
      <c r="V13" s="11">
        <f t="shared" si="8"/>
        <v>6.35295937420588</v>
      </c>
      <c r="W13" s="11">
        <f t="shared" si="9"/>
        <v>0.9943762498757029</v>
      </c>
      <c r="X13" s="11">
        <f t="shared" si="10"/>
        <v>4.253720624468285</v>
      </c>
      <c r="Y13" s="11">
        <f t="shared" si="11"/>
        <v>15.744290623031963</v>
      </c>
      <c r="Z13" s="11">
        <f t="shared" si="12"/>
        <v>10.572053230445919</v>
      </c>
      <c r="AA13" s="11">
        <f t="shared" si="13"/>
        <v>16.210481620017074</v>
      </c>
      <c r="AB13" s="11">
        <f t="shared" si="14"/>
        <v>2.5372927753070207</v>
      </c>
      <c r="AC13" s="11">
        <f t="shared" si="15"/>
        <v>10.853974649924476</v>
      </c>
      <c r="AD13" s="11">
        <f t="shared" si="16"/>
        <v>40.17380227569449</v>
      </c>
    </row>
    <row r="14" spans="1:30" ht="12.75">
      <c r="A14" s="16">
        <v>1</v>
      </c>
      <c r="B14" s="16" t="s">
        <v>38</v>
      </c>
      <c r="C14" s="16">
        <v>2</v>
      </c>
      <c r="D14" s="16">
        <v>77</v>
      </c>
      <c r="E14" s="16">
        <v>118</v>
      </c>
      <c r="F14" s="16">
        <v>12</v>
      </c>
      <c r="G14" s="16">
        <v>116</v>
      </c>
      <c r="H14" s="17" t="s">
        <v>77</v>
      </c>
      <c r="I14" s="1">
        <v>8.4878</v>
      </c>
      <c r="J14" s="1">
        <v>10.6144</v>
      </c>
      <c r="K14" s="1">
        <v>9.797</v>
      </c>
      <c r="L14" s="1">
        <f t="shared" si="0"/>
        <v>38.43694159691523</v>
      </c>
      <c r="N14" s="1">
        <v>17.18</v>
      </c>
      <c r="O14" s="1">
        <f t="shared" si="1"/>
        <v>19.3066</v>
      </c>
      <c r="P14" s="10">
        <f t="shared" si="2"/>
        <v>39235.668789808915</v>
      </c>
      <c r="Q14" s="10">
        <f t="shared" si="3"/>
        <v>60127.38853503184</v>
      </c>
      <c r="R14" s="10">
        <f t="shared" si="4"/>
        <v>6114.649681528662</v>
      </c>
      <c r="S14" s="10">
        <f t="shared" si="5"/>
        <v>59108.28025477706</v>
      </c>
      <c r="T14" s="10">
        <f t="shared" si="6"/>
        <v>164585.98726114648</v>
      </c>
      <c r="U14" s="11">
        <f t="shared" si="7"/>
        <v>3.988273440170719</v>
      </c>
      <c r="V14" s="11">
        <f t="shared" si="8"/>
        <v>6.111899557664219</v>
      </c>
      <c r="W14" s="11">
        <f t="shared" si="9"/>
        <v>0.6215491075590731</v>
      </c>
      <c r="X14" s="11">
        <f t="shared" si="10"/>
        <v>6.008308039737706</v>
      </c>
      <c r="Y14" s="11">
        <f t="shared" si="11"/>
        <v>16.730030145131717</v>
      </c>
      <c r="Z14" s="11">
        <f t="shared" si="12"/>
        <v>10.376146682000316</v>
      </c>
      <c r="AA14" s="11">
        <f t="shared" si="13"/>
        <v>15.9011079022862</v>
      </c>
      <c r="AB14" s="11">
        <f t="shared" si="14"/>
        <v>1.6170618205714777</v>
      </c>
      <c r="AC14" s="11">
        <f t="shared" si="15"/>
        <v>15.631597598857619</v>
      </c>
      <c r="AD14" s="11">
        <f t="shared" si="16"/>
        <v>43.52591400371561</v>
      </c>
    </row>
    <row r="15" spans="1:30" ht="12.75">
      <c r="A15" s="14">
        <v>2</v>
      </c>
      <c r="B15" s="14" t="s">
        <v>38</v>
      </c>
      <c r="C15" s="14">
        <v>1</v>
      </c>
      <c r="D15" s="14">
        <v>99</v>
      </c>
      <c r="E15" s="14">
        <v>61</v>
      </c>
      <c r="F15" s="14">
        <v>17</v>
      </c>
      <c r="G15" s="14">
        <v>22</v>
      </c>
      <c r="H15" s="15" t="s">
        <v>83</v>
      </c>
      <c r="I15" s="1">
        <v>7.0186</v>
      </c>
      <c r="J15" s="1">
        <v>8.8406</v>
      </c>
      <c r="K15" s="1">
        <v>7.6443</v>
      </c>
      <c r="L15" s="1">
        <f t="shared" si="0"/>
        <v>65.65861690450055</v>
      </c>
      <c r="N15" s="1">
        <v>6.68</v>
      </c>
      <c r="O15" s="1">
        <f t="shared" si="1"/>
        <v>8.501999999999999</v>
      </c>
      <c r="P15" s="10">
        <f t="shared" si="2"/>
        <v>50445.85987261146</v>
      </c>
      <c r="Q15" s="10">
        <f t="shared" si="3"/>
        <v>31082.802547770698</v>
      </c>
      <c r="R15" s="10">
        <f t="shared" si="4"/>
        <v>8662.420382165605</v>
      </c>
      <c r="S15" s="10">
        <f t="shared" si="5"/>
        <v>11210.191082802547</v>
      </c>
      <c r="T15" s="10">
        <f t="shared" si="6"/>
        <v>101401.2738853503</v>
      </c>
      <c r="U15" s="11">
        <f t="shared" si="7"/>
        <v>11.644318983768526</v>
      </c>
      <c r="V15" s="11">
        <f t="shared" si="8"/>
        <v>7.1747824041402035</v>
      </c>
      <c r="W15" s="11">
        <f t="shared" si="9"/>
        <v>1.9995295224653025</v>
      </c>
      <c r="X15" s="11">
        <f t="shared" si="10"/>
        <v>2.5876264408374503</v>
      </c>
      <c r="Y15" s="11">
        <f t="shared" si="11"/>
        <v>23.406257351211483</v>
      </c>
      <c r="Z15" s="11">
        <f t="shared" si="12"/>
        <v>17.734639462029804</v>
      </c>
      <c r="AA15" s="11">
        <f t="shared" si="13"/>
        <v>10.92740411296786</v>
      </c>
      <c r="AB15" s="11">
        <f t="shared" si="14"/>
        <v>3.045342129843502</v>
      </c>
      <c r="AC15" s="11">
        <f t="shared" si="15"/>
        <v>3.9410309915621786</v>
      </c>
      <c r="AD15" s="11">
        <f t="shared" si="16"/>
        <v>35.648416696403345</v>
      </c>
    </row>
    <row r="16" spans="1:30" ht="12.75">
      <c r="A16" s="16">
        <v>2</v>
      </c>
      <c r="B16" s="16" t="s">
        <v>38</v>
      </c>
      <c r="C16" s="16">
        <v>2</v>
      </c>
      <c r="D16" s="16">
        <v>59</v>
      </c>
      <c r="E16" s="16">
        <v>103</v>
      </c>
      <c r="F16" s="16">
        <v>12</v>
      </c>
      <c r="G16" s="16">
        <v>26</v>
      </c>
      <c r="H16" s="17" t="s">
        <v>84</v>
      </c>
      <c r="I16" s="1">
        <v>6.7606</v>
      </c>
      <c r="J16" s="1">
        <v>8.1792</v>
      </c>
      <c r="K16" s="1">
        <v>7.3526</v>
      </c>
      <c r="L16" s="1">
        <f t="shared" si="0"/>
        <v>58.26871563513324</v>
      </c>
      <c r="N16" s="1">
        <v>10.38</v>
      </c>
      <c r="O16" s="1">
        <f t="shared" si="1"/>
        <v>11.7986</v>
      </c>
      <c r="P16" s="10">
        <f t="shared" si="2"/>
        <v>30063.69426751592</v>
      </c>
      <c r="Q16" s="10">
        <f t="shared" si="3"/>
        <v>52484.07643312101</v>
      </c>
      <c r="R16" s="10">
        <f t="shared" si="4"/>
        <v>6114.649681528662</v>
      </c>
      <c r="S16" s="10">
        <f t="shared" si="5"/>
        <v>13248.4076433121</v>
      </c>
      <c r="T16" s="10">
        <f t="shared" si="6"/>
        <v>101910.8280254777</v>
      </c>
      <c r="U16" s="11">
        <f t="shared" si="7"/>
        <v>5.000593290729409</v>
      </c>
      <c r="V16" s="11">
        <f t="shared" si="8"/>
        <v>8.72984930415473</v>
      </c>
      <c r="W16" s="11">
        <f t="shared" si="9"/>
        <v>1.0170698218432694</v>
      </c>
      <c r="X16" s="11">
        <f t="shared" si="10"/>
        <v>2.2036512806604174</v>
      </c>
      <c r="Y16" s="11">
        <f t="shared" si="11"/>
        <v>16.951163697387827</v>
      </c>
      <c r="Z16" s="11">
        <f t="shared" si="12"/>
        <v>8.581952143997988</v>
      </c>
      <c r="AA16" s="11">
        <f t="shared" si="13"/>
        <v>14.98205204799649</v>
      </c>
      <c r="AB16" s="11">
        <f t="shared" si="14"/>
        <v>1.7454817919995909</v>
      </c>
      <c r="AC16" s="11">
        <f t="shared" si="15"/>
        <v>3.781877215999114</v>
      </c>
      <c r="AD16" s="11">
        <f t="shared" si="16"/>
        <v>29.091363199993182</v>
      </c>
    </row>
    <row r="17" spans="1:30" ht="12.75">
      <c r="A17" s="14">
        <v>3</v>
      </c>
      <c r="B17" s="14" t="s">
        <v>38</v>
      </c>
      <c r="C17" s="14">
        <v>1</v>
      </c>
      <c r="D17" s="14">
        <v>45</v>
      </c>
      <c r="E17" s="14">
        <v>114</v>
      </c>
      <c r="F17" s="14">
        <v>21</v>
      </c>
      <c r="G17" s="14">
        <v>33</v>
      </c>
      <c r="H17" s="15" t="s">
        <v>91</v>
      </c>
      <c r="I17" s="1">
        <v>6.8653</v>
      </c>
      <c r="J17" s="1">
        <v>9.6192</v>
      </c>
      <c r="K17" s="1">
        <v>8.5293</v>
      </c>
      <c r="L17" s="1">
        <f t="shared" si="0"/>
        <v>39.57660045753297</v>
      </c>
      <c r="N17" s="1">
        <v>15.68</v>
      </c>
      <c r="O17" s="1">
        <f t="shared" si="1"/>
        <v>18.433899999999998</v>
      </c>
      <c r="P17" s="10">
        <f t="shared" si="2"/>
        <v>22929.93630573248</v>
      </c>
      <c r="Q17" s="10">
        <f t="shared" si="3"/>
        <v>58089.17197452229</v>
      </c>
      <c r="R17" s="10">
        <f t="shared" si="4"/>
        <v>10700.636942675157</v>
      </c>
      <c r="S17" s="10">
        <f t="shared" si="5"/>
        <v>16815.286624203818</v>
      </c>
      <c r="T17" s="10">
        <f t="shared" si="6"/>
        <v>108535.03184713374</v>
      </c>
      <c r="U17" s="11">
        <f t="shared" si="7"/>
        <v>2.4411546118835408</v>
      </c>
      <c r="V17" s="11">
        <f t="shared" si="8"/>
        <v>6.184258350104971</v>
      </c>
      <c r="W17" s="11">
        <f t="shared" si="9"/>
        <v>1.1392054855456524</v>
      </c>
      <c r="X17" s="11">
        <f t="shared" si="10"/>
        <v>1.7901800487145967</v>
      </c>
      <c r="Y17" s="11">
        <f t="shared" si="11"/>
        <v>11.55479849624876</v>
      </c>
      <c r="Z17" s="11">
        <f t="shared" si="12"/>
        <v>6.168176608556823</v>
      </c>
      <c r="AA17" s="11">
        <f t="shared" si="13"/>
        <v>15.62604740834395</v>
      </c>
      <c r="AB17" s="11">
        <f t="shared" si="14"/>
        <v>2.8784824173265173</v>
      </c>
      <c r="AC17" s="11">
        <f t="shared" si="15"/>
        <v>4.52332951294167</v>
      </c>
      <c r="AD17" s="11">
        <f t="shared" si="16"/>
        <v>29.19603594716896</v>
      </c>
    </row>
    <row r="18" spans="1:30" ht="12.75">
      <c r="A18" s="16">
        <v>3</v>
      </c>
      <c r="B18" s="16" t="s">
        <v>38</v>
      </c>
      <c r="C18" s="16">
        <v>2</v>
      </c>
      <c r="D18" s="16">
        <v>6</v>
      </c>
      <c r="E18" s="16">
        <v>36</v>
      </c>
      <c r="F18" s="16">
        <v>1</v>
      </c>
      <c r="G18" s="16">
        <v>5</v>
      </c>
      <c r="H18" s="17" t="s">
        <v>92</v>
      </c>
      <c r="I18" s="1">
        <v>8.7613</v>
      </c>
      <c r="J18" s="1">
        <v>11.1186</v>
      </c>
      <c r="K18" s="1">
        <v>10.1406</v>
      </c>
      <c r="L18" s="1">
        <f t="shared" si="0"/>
        <v>41.48814321469484</v>
      </c>
      <c r="N18" s="1">
        <v>17.97</v>
      </c>
      <c r="O18" s="1">
        <f t="shared" si="1"/>
        <v>20.3273</v>
      </c>
      <c r="P18" s="10">
        <f t="shared" si="2"/>
        <v>3057.324840764331</v>
      </c>
      <c r="Q18" s="10">
        <f t="shared" si="3"/>
        <v>18343.949044585985</v>
      </c>
      <c r="R18" s="10">
        <f t="shared" si="4"/>
        <v>509.55414012738845</v>
      </c>
      <c r="S18" s="10">
        <f t="shared" si="5"/>
        <v>2547.7707006369424</v>
      </c>
      <c r="T18" s="10">
        <f t="shared" si="6"/>
        <v>24458.598726114644</v>
      </c>
      <c r="U18" s="11">
        <f t="shared" si="7"/>
        <v>0.29516955030919007</v>
      </c>
      <c r="V18" s="11">
        <f t="shared" si="8"/>
        <v>1.7710173018551405</v>
      </c>
      <c r="W18" s="11">
        <f t="shared" si="9"/>
        <v>0.04919492505153168</v>
      </c>
      <c r="X18" s="11">
        <f t="shared" si="10"/>
        <v>0.2459746252576584</v>
      </c>
      <c r="Y18" s="11">
        <f t="shared" si="11"/>
        <v>2.361356402473521</v>
      </c>
      <c r="Z18" s="11">
        <f t="shared" si="12"/>
        <v>0.7114551952391133</v>
      </c>
      <c r="AA18" s="11">
        <f t="shared" si="13"/>
        <v>4.26873117143468</v>
      </c>
      <c r="AB18" s="11">
        <f t="shared" si="14"/>
        <v>0.11857586587318554</v>
      </c>
      <c r="AC18" s="11">
        <f t="shared" si="15"/>
        <v>0.5928793293659277</v>
      </c>
      <c r="AD18" s="11">
        <f t="shared" si="16"/>
        <v>5.691641561912906</v>
      </c>
    </row>
    <row r="19" spans="1:30" ht="12.75">
      <c r="A19" s="14">
        <v>4</v>
      </c>
      <c r="B19" s="14" t="s">
        <v>38</v>
      </c>
      <c r="C19" s="14">
        <v>1</v>
      </c>
      <c r="D19" s="14">
        <v>28</v>
      </c>
      <c r="E19" s="14">
        <v>72</v>
      </c>
      <c r="F19" s="14">
        <v>15</v>
      </c>
      <c r="G19" s="14">
        <v>83</v>
      </c>
      <c r="H19" s="15" t="s">
        <v>98</v>
      </c>
      <c r="I19" s="1">
        <v>8.8074</v>
      </c>
      <c r="J19" s="1">
        <v>11.4615</v>
      </c>
      <c r="K19" s="1">
        <v>10.0315</v>
      </c>
      <c r="L19" s="1">
        <f t="shared" si="0"/>
        <v>53.87890433668663</v>
      </c>
      <c r="N19" s="1">
        <v>17.08</v>
      </c>
      <c r="O19" s="1">
        <f t="shared" si="1"/>
        <v>19.734099999999998</v>
      </c>
      <c r="P19" s="10">
        <f t="shared" si="2"/>
        <v>14267.515923566876</v>
      </c>
      <c r="Q19" s="10">
        <f t="shared" si="3"/>
        <v>36687.89808917197</v>
      </c>
      <c r="R19" s="10">
        <f t="shared" si="4"/>
        <v>7643.312101910827</v>
      </c>
      <c r="S19" s="10">
        <f t="shared" si="5"/>
        <v>42292.99363057324</v>
      </c>
      <c r="T19" s="10">
        <f t="shared" si="6"/>
        <v>100891.71974522292</v>
      </c>
      <c r="U19" s="11">
        <f t="shared" si="7"/>
        <v>1.418863794143133</v>
      </c>
      <c r="V19" s="11">
        <f t="shared" si="8"/>
        <v>3.6485068992251994</v>
      </c>
      <c r="W19" s="11">
        <f t="shared" si="9"/>
        <v>0.7601056040052498</v>
      </c>
      <c r="X19" s="11">
        <f t="shared" si="10"/>
        <v>4.205917675495716</v>
      </c>
      <c r="Y19" s="11">
        <f t="shared" si="11"/>
        <v>10.033393972869298</v>
      </c>
      <c r="Z19" s="11">
        <f t="shared" si="12"/>
        <v>2.633431046178525</v>
      </c>
      <c r="AA19" s="11">
        <f t="shared" si="13"/>
        <v>6.771679833030492</v>
      </c>
      <c r="AB19" s="11">
        <f t="shared" si="14"/>
        <v>1.4107666318813525</v>
      </c>
      <c r="AC19" s="11">
        <f t="shared" si="15"/>
        <v>7.806242029743484</v>
      </c>
      <c r="AD19" s="11">
        <f t="shared" si="16"/>
        <v>18.622119540833854</v>
      </c>
    </row>
    <row r="20" spans="1:30" ht="12.75">
      <c r="A20" s="16">
        <v>4</v>
      </c>
      <c r="B20" s="16" t="s">
        <v>38</v>
      </c>
      <c r="C20" s="16">
        <v>2</v>
      </c>
      <c r="D20" s="16">
        <v>41</v>
      </c>
      <c r="E20" s="16">
        <v>134</v>
      </c>
      <c r="F20" s="16">
        <v>25</v>
      </c>
      <c r="G20" s="16">
        <v>99</v>
      </c>
      <c r="H20" s="17" t="s">
        <v>99</v>
      </c>
      <c r="I20" s="1">
        <v>8.5712</v>
      </c>
      <c r="J20" s="1">
        <v>10.313</v>
      </c>
      <c r="K20" s="1">
        <v>9.4386</v>
      </c>
      <c r="L20" s="1">
        <f t="shared" si="0"/>
        <v>50.20094155471356</v>
      </c>
      <c r="N20" s="1">
        <v>12.98</v>
      </c>
      <c r="O20" s="1">
        <f t="shared" si="1"/>
        <v>14.721800000000002</v>
      </c>
      <c r="P20" s="10">
        <f t="shared" si="2"/>
        <v>20891.719745222927</v>
      </c>
      <c r="Q20" s="10">
        <f t="shared" si="3"/>
        <v>68280.25477707005</v>
      </c>
      <c r="R20" s="10">
        <f t="shared" si="4"/>
        <v>12738.853503184711</v>
      </c>
      <c r="S20" s="10">
        <f t="shared" si="5"/>
        <v>50445.85987261146</v>
      </c>
      <c r="T20" s="10">
        <f t="shared" si="6"/>
        <v>152356.68789808915</v>
      </c>
      <c r="U20" s="11">
        <f t="shared" si="7"/>
        <v>2.78498553166053</v>
      </c>
      <c r="V20" s="11">
        <f t="shared" si="8"/>
        <v>9.102147835183196</v>
      </c>
      <c r="W20" s="11">
        <f t="shared" si="9"/>
        <v>1.6981619095491038</v>
      </c>
      <c r="X20" s="11">
        <f t="shared" si="10"/>
        <v>6.724721161814451</v>
      </c>
      <c r="Y20" s="11">
        <f t="shared" si="11"/>
        <v>20.31001643820728</v>
      </c>
      <c r="Z20" s="11">
        <f t="shared" si="12"/>
        <v>5.547675890949574</v>
      </c>
      <c r="AA20" s="11">
        <f t="shared" si="13"/>
        <v>18.13142852164007</v>
      </c>
      <c r="AB20" s="11">
        <f t="shared" si="14"/>
        <v>3.3827292017985204</v>
      </c>
      <c r="AC20" s="11">
        <f t="shared" si="15"/>
        <v>13.395607639122142</v>
      </c>
      <c r="AD20" s="11">
        <f t="shared" si="16"/>
        <v>40.457441253510304</v>
      </c>
    </row>
    <row r="21" spans="1:30" ht="12.75">
      <c r="A21" s="14">
        <v>5</v>
      </c>
      <c r="B21" s="14" t="s">
        <v>38</v>
      </c>
      <c r="C21" s="14">
        <v>1</v>
      </c>
      <c r="D21" s="14">
        <v>35</v>
      </c>
      <c r="E21" s="14">
        <v>63</v>
      </c>
      <c r="F21" s="14">
        <v>21</v>
      </c>
      <c r="G21" s="14">
        <v>40</v>
      </c>
      <c r="H21" s="15" t="s">
        <v>88</v>
      </c>
      <c r="I21" s="1">
        <v>9.7593</v>
      </c>
      <c r="J21" s="1">
        <v>11.7181</v>
      </c>
      <c r="K21" s="1">
        <v>10.1587</v>
      </c>
      <c r="L21" s="1">
        <f t="shared" si="0"/>
        <v>79.60996528486828</v>
      </c>
      <c r="N21" s="1">
        <v>10.55</v>
      </c>
      <c r="O21" s="1">
        <f t="shared" si="1"/>
        <v>12.5088</v>
      </c>
      <c r="P21" s="10">
        <f t="shared" si="2"/>
        <v>17834.394904458597</v>
      </c>
      <c r="Q21" s="10">
        <f t="shared" si="3"/>
        <v>32101.910828025473</v>
      </c>
      <c r="R21" s="10">
        <f t="shared" si="4"/>
        <v>10700.636942675157</v>
      </c>
      <c r="S21" s="10">
        <f t="shared" si="5"/>
        <v>20382.16560509554</v>
      </c>
      <c r="T21" s="10">
        <f t="shared" si="6"/>
        <v>81019.10828025476</v>
      </c>
      <c r="U21" s="11">
        <f t="shared" si="7"/>
        <v>2.798030186748529</v>
      </c>
      <c r="V21" s="11">
        <f t="shared" si="8"/>
        <v>5.036454336147352</v>
      </c>
      <c r="W21" s="11">
        <f t="shared" si="9"/>
        <v>1.6788181120491172</v>
      </c>
      <c r="X21" s="11">
        <f t="shared" si="10"/>
        <v>3.1977487848554618</v>
      </c>
      <c r="Y21" s="11">
        <f t="shared" si="11"/>
        <v>12.71105141980046</v>
      </c>
      <c r="Z21" s="11">
        <f t="shared" si="12"/>
        <v>3.514673290883044</v>
      </c>
      <c r="AA21" s="11">
        <f t="shared" si="13"/>
        <v>6.32641192358948</v>
      </c>
      <c r="AB21" s="11">
        <f t="shared" si="14"/>
        <v>2.1088039745298266</v>
      </c>
      <c r="AC21" s="11">
        <f t="shared" si="15"/>
        <v>4.0167694752949075</v>
      </c>
      <c r="AD21" s="11">
        <f t="shared" si="16"/>
        <v>15.96665866429726</v>
      </c>
    </row>
    <row r="22" spans="1:30" ht="12.75">
      <c r="A22" s="16">
        <v>5</v>
      </c>
      <c r="B22" s="16" t="s">
        <v>38</v>
      </c>
      <c r="C22" s="16">
        <v>2</v>
      </c>
      <c r="D22" s="16">
        <v>180</v>
      </c>
      <c r="E22" s="16">
        <v>94</v>
      </c>
      <c r="F22" s="16">
        <v>12</v>
      </c>
      <c r="G22" s="16">
        <v>161</v>
      </c>
      <c r="H22" s="17" t="s">
        <v>105</v>
      </c>
      <c r="I22" s="1">
        <v>9.6163</v>
      </c>
      <c r="J22" s="1">
        <v>11.5424</v>
      </c>
      <c r="K22" s="1">
        <v>10.3851</v>
      </c>
      <c r="L22" s="1">
        <f t="shared" si="0"/>
        <v>60.08514615025186</v>
      </c>
      <c r="N22" s="1">
        <v>8.88</v>
      </c>
      <c r="O22" s="1">
        <f t="shared" si="1"/>
        <v>10.8061</v>
      </c>
      <c r="P22" s="10">
        <f t="shared" si="2"/>
        <v>91719.74522292992</v>
      </c>
      <c r="Q22" s="10">
        <f t="shared" si="3"/>
        <v>47898.08917197451</v>
      </c>
      <c r="R22" s="10">
        <f t="shared" si="4"/>
        <v>6114.649681528662</v>
      </c>
      <c r="S22" s="10">
        <f t="shared" si="5"/>
        <v>82038.21656050954</v>
      </c>
      <c r="T22" s="10">
        <f t="shared" si="6"/>
        <v>227770.70063694264</v>
      </c>
      <c r="U22" s="11">
        <f t="shared" si="7"/>
        <v>16.65725840034795</v>
      </c>
      <c r="V22" s="11">
        <f t="shared" si="8"/>
        <v>8.698790497959486</v>
      </c>
      <c r="W22" s="11">
        <f t="shared" si="9"/>
        <v>1.11048389335653</v>
      </c>
      <c r="X22" s="11">
        <f t="shared" si="10"/>
        <v>14.898992235866778</v>
      </c>
      <c r="Y22" s="11">
        <f t="shared" si="11"/>
        <v>41.365525027530744</v>
      </c>
      <c r="Z22" s="11">
        <f t="shared" si="12"/>
        <v>27.722755901590045</v>
      </c>
      <c r="AA22" s="11">
        <f t="shared" si="13"/>
        <v>14.477439193052579</v>
      </c>
      <c r="AB22" s="11">
        <f t="shared" si="14"/>
        <v>1.8481837267726697</v>
      </c>
      <c r="AC22" s="11">
        <f t="shared" si="15"/>
        <v>24.79646500086665</v>
      </c>
      <c r="AD22" s="11">
        <f t="shared" si="16"/>
        <v>68.84484382228194</v>
      </c>
    </row>
    <row r="23" spans="1:30" ht="12.75">
      <c r="A23" s="14">
        <v>1</v>
      </c>
      <c r="B23" s="14" t="s">
        <v>41</v>
      </c>
      <c r="C23" s="14">
        <v>1</v>
      </c>
      <c r="D23" s="14">
        <v>123</v>
      </c>
      <c r="E23" s="14">
        <v>150</v>
      </c>
      <c r="F23" s="14">
        <v>41</v>
      </c>
      <c r="G23" s="14">
        <v>72</v>
      </c>
      <c r="H23" s="15" t="s">
        <v>78</v>
      </c>
      <c r="I23" s="1">
        <v>7.4365</v>
      </c>
      <c r="J23" s="1">
        <v>9.0823</v>
      </c>
      <c r="K23" s="1">
        <v>8.2316</v>
      </c>
      <c r="L23" s="1">
        <f t="shared" si="0"/>
        <v>51.68914813464574</v>
      </c>
      <c r="N23" s="1">
        <v>10.24</v>
      </c>
      <c r="O23" s="1">
        <f t="shared" si="1"/>
        <v>11.8858</v>
      </c>
      <c r="P23" s="10">
        <f t="shared" si="2"/>
        <v>62675.15923566878</v>
      </c>
      <c r="Q23" s="10">
        <f t="shared" si="3"/>
        <v>76433.12101910826</v>
      </c>
      <c r="R23" s="10">
        <f t="shared" si="4"/>
        <v>20891.719745222927</v>
      </c>
      <c r="S23" s="10">
        <f t="shared" si="5"/>
        <v>36687.89808917197</v>
      </c>
      <c r="T23" s="10">
        <f t="shared" si="6"/>
        <v>196687.89808917194</v>
      </c>
      <c r="U23" s="11">
        <f t="shared" si="7"/>
        <v>10.348483063824059</v>
      </c>
      <c r="V23" s="11">
        <f t="shared" si="8"/>
        <v>12.620101297346414</v>
      </c>
      <c r="W23" s="11">
        <f t="shared" si="9"/>
        <v>3.44949435460802</v>
      </c>
      <c r="X23" s="11">
        <f t="shared" si="10"/>
        <v>6.057648622726279</v>
      </c>
      <c r="Y23" s="11">
        <f t="shared" si="11"/>
        <v>32.47572733850477</v>
      </c>
      <c r="Z23" s="11">
        <f t="shared" si="12"/>
        <v>20.020610587094914</v>
      </c>
      <c r="AA23" s="11">
        <f t="shared" si="13"/>
        <v>24.415378764749892</v>
      </c>
      <c r="AB23" s="11">
        <f t="shared" si="14"/>
        <v>6.673536862364971</v>
      </c>
      <c r="AC23" s="11">
        <f t="shared" si="15"/>
        <v>11.71938180707995</v>
      </c>
      <c r="AD23" s="11">
        <f t="shared" si="16"/>
        <v>62.82890802128973</v>
      </c>
    </row>
    <row r="24" spans="1:30" ht="12.75">
      <c r="A24" s="16">
        <v>1</v>
      </c>
      <c r="B24" s="16" t="s">
        <v>41</v>
      </c>
      <c r="C24" s="16">
        <v>2</v>
      </c>
      <c r="D24" s="16">
        <v>87</v>
      </c>
      <c r="E24" s="16">
        <v>180</v>
      </c>
      <c r="F24" s="16">
        <v>40</v>
      </c>
      <c r="G24" s="16">
        <v>51</v>
      </c>
      <c r="H24" s="17" t="s">
        <v>79</v>
      </c>
      <c r="I24" s="1">
        <v>9.8703</v>
      </c>
      <c r="J24" s="1">
        <v>11.5521</v>
      </c>
      <c r="K24" s="1">
        <v>10.4652</v>
      </c>
      <c r="L24" s="1">
        <f t="shared" si="0"/>
        <v>64.62718515875851</v>
      </c>
      <c r="N24" s="1">
        <v>10.96</v>
      </c>
      <c r="O24" s="1">
        <f t="shared" si="1"/>
        <v>12.6418</v>
      </c>
      <c r="P24" s="10">
        <f t="shared" si="2"/>
        <v>44331.2101910828</v>
      </c>
      <c r="Q24" s="10">
        <f t="shared" si="3"/>
        <v>91719.74522292992</v>
      </c>
      <c r="R24" s="10">
        <f t="shared" si="4"/>
        <v>20382.16560509554</v>
      </c>
      <c r="S24" s="10">
        <f t="shared" si="5"/>
        <v>25987.26114649681</v>
      </c>
      <c r="T24" s="10">
        <f t="shared" si="6"/>
        <v>182420.38216560506</v>
      </c>
      <c r="U24" s="11">
        <f t="shared" si="7"/>
        <v>6.881931370532677</v>
      </c>
      <c r="V24" s="11">
        <f t="shared" si="8"/>
        <v>14.238478697653814</v>
      </c>
      <c r="W24" s="11">
        <f t="shared" si="9"/>
        <v>3.1641063772564033</v>
      </c>
      <c r="X24" s="11">
        <f t="shared" si="10"/>
        <v>4.0342356310019145</v>
      </c>
      <c r="Y24" s="11">
        <f t="shared" si="11"/>
        <v>28.31875207644481</v>
      </c>
      <c r="Z24" s="11">
        <f t="shared" si="12"/>
        <v>10.648663335138329</v>
      </c>
      <c r="AA24" s="11">
        <f t="shared" si="13"/>
        <v>22.031717245113786</v>
      </c>
      <c r="AB24" s="11">
        <f t="shared" si="14"/>
        <v>4.895937165580841</v>
      </c>
      <c r="AC24" s="11">
        <f t="shared" si="15"/>
        <v>6.242319886115572</v>
      </c>
      <c r="AD24" s="11">
        <f t="shared" si="16"/>
        <v>43.818637631948526</v>
      </c>
    </row>
    <row r="25" spans="1:30" ht="12.75">
      <c r="A25" s="14">
        <v>2</v>
      </c>
      <c r="B25" s="14" t="s">
        <v>41</v>
      </c>
      <c r="C25" s="14">
        <v>1</v>
      </c>
      <c r="D25" s="14">
        <v>54</v>
      </c>
      <c r="E25" s="14">
        <v>43</v>
      </c>
      <c r="F25" s="14">
        <v>2</v>
      </c>
      <c r="G25" s="14">
        <v>34</v>
      </c>
      <c r="H25" s="15" t="s">
        <v>85</v>
      </c>
      <c r="I25" s="1">
        <v>8.6428</v>
      </c>
      <c r="J25" s="1">
        <v>10.0057</v>
      </c>
      <c r="K25" s="1">
        <v>9.0602</v>
      </c>
      <c r="L25" s="1">
        <f t="shared" si="0"/>
        <v>69.37412869616254</v>
      </c>
      <c r="N25" s="1">
        <v>12.48</v>
      </c>
      <c r="O25" s="1">
        <f t="shared" si="1"/>
        <v>13.8429</v>
      </c>
      <c r="P25" s="10">
        <f t="shared" si="2"/>
        <v>27515.923566878977</v>
      </c>
      <c r="Q25" s="10">
        <f t="shared" si="3"/>
        <v>21910.828025477706</v>
      </c>
      <c r="R25" s="10">
        <f t="shared" si="4"/>
        <v>1019.1082802547769</v>
      </c>
      <c r="S25" s="10">
        <f t="shared" si="5"/>
        <v>17324.84076433121</v>
      </c>
      <c r="T25" s="10">
        <f t="shared" si="6"/>
        <v>67770.70063694267</v>
      </c>
      <c r="U25" s="11">
        <f t="shared" si="7"/>
        <v>3.9009167154281257</v>
      </c>
      <c r="V25" s="11">
        <f t="shared" si="8"/>
        <v>3.1062855326557295</v>
      </c>
      <c r="W25" s="11">
        <f t="shared" si="9"/>
        <v>0.14447839686770836</v>
      </c>
      <c r="X25" s="11">
        <f t="shared" si="10"/>
        <v>2.456132746751042</v>
      </c>
      <c r="Y25" s="11">
        <f t="shared" si="11"/>
        <v>9.607813391702605</v>
      </c>
      <c r="Z25" s="11">
        <f t="shared" si="12"/>
        <v>5.623013634539394</v>
      </c>
      <c r="AA25" s="11">
        <f t="shared" si="13"/>
        <v>4.477584931207295</v>
      </c>
      <c r="AB25" s="11">
        <f t="shared" si="14"/>
        <v>0.20825976424219977</v>
      </c>
      <c r="AC25" s="11">
        <f t="shared" si="15"/>
        <v>3.540415992117396</v>
      </c>
      <c r="AD25" s="11">
        <f t="shared" si="16"/>
        <v>13.849274322106284</v>
      </c>
    </row>
    <row r="26" spans="1:30" ht="12.75">
      <c r="A26" s="16">
        <v>2</v>
      </c>
      <c r="B26" s="16" t="s">
        <v>41</v>
      </c>
      <c r="C26" s="16">
        <v>2</v>
      </c>
      <c r="D26" s="16">
        <v>35</v>
      </c>
      <c r="E26" s="16">
        <v>68</v>
      </c>
      <c r="F26" s="16">
        <v>32</v>
      </c>
      <c r="G26" s="16">
        <v>42</v>
      </c>
      <c r="H26" s="17" t="s">
        <v>86</v>
      </c>
      <c r="I26" s="1">
        <v>8.5585</v>
      </c>
      <c r="J26" s="1">
        <v>10.8839</v>
      </c>
      <c r="K26" s="1">
        <v>9.8548</v>
      </c>
      <c r="L26" s="1">
        <f t="shared" si="0"/>
        <v>44.25475187064597</v>
      </c>
      <c r="N26" s="1">
        <v>14.06</v>
      </c>
      <c r="O26" s="1">
        <f t="shared" si="1"/>
        <v>16.3854</v>
      </c>
      <c r="P26" s="10">
        <f t="shared" si="2"/>
        <v>17834.394904458597</v>
      </c>
      <c r="Q26" s="10">
        <f t="shared" si="3"/>
        <v>34649.68152866242</v>
      </c>
      <c r="R26" s="10">
        <f t="shared" si="4"/>
        <v>16305.73248407643</v>
      </c>
      <c r="S26" s="10">
        <f t="shared" si="5"/>
        <v>21401.273885350314</v>
      </c>
      <c r="T26" s="10">
        <f t="shared" si="6"/>
        <v>90191.08280254775</v>
      </c>
      <c r="U26" s="11">
        <f t="shared" si="7"/>
        <v>2.136047945121877</v>
      </c>
      <c r="V26" s="11">
        <f t="shared" si="8"/>
        <v>4.150036007665361</v>
      </c>
      <c r="W26" s="11">
        <f t="shared" si="9"/>
        <v>1.9529581212542872</v>
      </c>
      <c r="X26" s="11">
        <f t="shared" si="10"/>
        <v>2.5632575341462522</v>
      </c>
      <c r="Y26" s="11">
        <f t="shared" si="11"/>
        <v>10.802299608187777</v>
      </c>
      <c r="Z26" s="11">
        <f t="shared" si="12"/>
        <v>4.8267086693094985</v>
      </c>
      <c r="AA26" s="11">
        <f t="shared" si="13"/>
        <v>9.377605414658454</v>
      </c>
      <c r="AB26" s="11">
        <f t="shared" si="14"/>
        <v>4.412990783368684</v>
      </c>
      <c r="AC26" s="11">
        <f t="shared" si="15"/>
        <v>5.792050403171398</v>
      </c>
      <c r="AD26" s="11">
        <f t="shared" si="16"/>
        <v>24.409355270508033</v>
      </c>
    </row>
    <row r="27" spans="1:31" ht="12.75">
      <c r="A27" s="14">
        <v>3</v>
      </c>
      <c r="B27" s="14" t="s">
        <v>41</v>
      </c>
      <c r="C27" s="14">
        <v>1</v>
      </c>
      <c r="D27" s="14">
        <v>33</v>
      </c>
      <c r="E27" s="14">
        <v>35</v>
      </c>
      <c r="F27" s="14">
        <v>4</v>
      </c>
      <c r="G27" s="14">
        <v>78</v>
      </c>
      <c r="H27" s="15" t="s">
        <v>76</v>
      </c>
      <c r="I27" s="1">
        <v>8.462</v>
      </c>
      <c r="J27" s="1">
        <v>10.675</v>
      </c>
      <c r="K27" s="1">
        <v>9.5822</v>
      </c>
      <c r="L27" s="1">
        <f t="shared" si="0"/>
        <v>49.38093086308179</v>
      </c>
      <c r="N27" s="1">
        <v>21.06</v>
      </c>
      <c r="O27" s="1">
        <f t="shared" si="1"/>
        <v>23.273</v>
      </c>
      <c r="P27" s="10">
        <f t="shared" si="2"/>
        <v>16815.286624203818</v>
      </c>
      <c r="Q27" s="10">
        <f t="shared" si="3"/>
        <v>17834.394904458597</v>
      </c>
      <c r="R27" s="10">
        <f t="shared" si="4"/>
        <v>2038.2165605095538</v>
      </c>
      <c r="S27" s="10">
        <f t="shared" si="5"/>
        <v>39745.2229299363</v>
      </c>
      <c r="T27" s="10">
        <f t="shared" si="6"/>
        <v>76433.12101910828</v>
      </c>
      <c r="U27" s="11">
        <f t="shared" si="7"/>
        <v>1.417952133373437</v>
      </c>
      <c r="V27" s="11">
        <f t="shared" si="8"/>
        <v>1.5038886263051605</v>
      </c>
      <c r="W27" s="11">
        <f t="shared" si="9"/>
        <v>0.1718729858634469</v>
      </c>
      <c r="X27" s="11">
        <f t="shared" si="10"/>
        <v>3.351523224337215</v>
      </c>
      <c r="Y27" s="11">
        <f t="shared" si="11"/>
        <v>6.445236969879259</v>
      </c>
      <c r="Z27" s="11">
        <f t="shared" si="12"/>
        <v>2.8714568733120576</v>
      </c>
      <c r="AA27" s="11">
        <f t="shared" si="13"/>
        <v>3.0454845626036975</v>
      </c>
      <c r="AB27" s="11">
        <f t="shared" si="14"/>
        <v>0.34805537858327973</v>
      </c>
      <c r="AC27" s="11">
        <f t="shared" si="15"/>
        <v>6.787079882373955</v>
      </c>
      <c r="AD27" s="11">
        <f t="shared" si="16"/>
        <v>13.052076696872989</v>
      </c>
      <c r="AE27" s="19"/>
    </row>
    <row r="28" spans="1:31" ht="12.75">
      <c r="A28" s="16">
        <v>3</v>
      </c>
      <c r="B28" s="16" t="s">
        <v>41</v>
      </c>
      <c r="C28" s="16">
        <v>2</v>
      </c>
      <c r="D28" s="16">
        <v>77</v>
      </c>
      <c r="E28" s="16">
        <v>63</v>
      </c>
      <c r="F28" s="16">
        <v>22</v>
      </c>
      <c r="G28" s="16">
        <v>53</v>
      </c>
      <c r="H28" s="17" t="s">
        <v>93</v>
      </c>
      <c r="I28" s="1">
        <v>7.8037</v>
      </c>
      <c r="J28" s="1">
        <v>10.7026</v>
      </c>
      <c r="K28" s="1">
        <v>9.7621</v>
      </c>
      <c r="L28" s="1">
        <f t="shared" si="0"/>
        <v>32.44334057746042</v>
      </c>
      <c r="N28" s="1">
        <v>11.78</v>
      </c>
      <c r="O28" s="1">
        <f t="shared" si="1"/>
        <v>14.678899999999999</v>
      </c>
      <c r="P28" s="10">
        <f t="shared" si="2"/>
        <v>39235.668789808915</v>
      </c>
      <c r="Q28" s="10">
        <f t="shared" si="3"/>
        <v>32101.910828025473</v>
      </c>
      <c r="R28" s="10">
        <f t="shared" si="4"/>
        <v>11210.191082802547</v>
      </c>
      <c r="S28" s="10">
        <f t="shared" si="5"/>
        <v>27006.36942675159</v>
      </c>
      <c r="T28" s="10">
        <f t="shared" si="6"/>
        <v>109554.14012738853</v>
      </c>
      <c r="U28" s="11">
        <f t="shared" si="7"/>
        <v>5.245624672148458</v>
      </c>
      <c r="V28" s="11">
        <f t="shared" si="8"/>
        <v>4.291874731757829</v>
      </c>
      <c r="W28" s="11">
        <f t="shared" si="9"/>
        <v>1.4987499063281309</v>
      </c>
      <c r="X28" s="11">
        <f t="shared" si="10"/>
        <v>3.610624774335952</v>
      </c>
      <c r="Y28" s="11">
        <f t="shared" si="11"/>
        <v>14.64687408457037</v>
      </c>
      <c r="Z28" s="11">
        <f t="shared" si="12"/>
        <v>16.16857135788534</v>
      </c>
      <c r="AA28" s="11">
        <f t="shared" si="13"/>
        <v>13.228831110997099</v>
      </c>
      <c r="AB28" s="11">
        <f t="shared" si="14"/>
        <v>4.619591816538669</v>
      </c>
      <c r="AC28" s="11">
        <f t="shared" si="15"/>
        <v>11.129016648934067</v>
      </c>
      <c r="AD28" s="11">
        <f t="shared" si="16"/>
        <v>45.146010934355175</v>
      </c>
      <c r="AE28" s="19"/>
    </row>
    <row r="29" spans="1:31" ht="12.75">
      <c r="A29" s="14">
        <v>4</v>
      </c>
      <c r="B29" s="14" t="s">
        <v>41</v>
      </c>
      <c r="C29" s="14">
        <v>1</v>
      </c>
      <c r="D29" s="14">
        <v>26</v>
      </c>
      <c r="E29" s="14">
        <v>24</v>
      </c>
      <c r="F29" s="14">
        <v>3</v>
      </c>
      <c r="G29" s="14">
        <v>59</v>
      </c>
      <c r="H29" s="15" t="s">
        <v>100</v>
      </c>
      <c r="I29" s="1">
        <v>8.1051</v>
      </c>
      <c r="J29" s="1">
        <v>10.0042</v>
      </c>
      <c r="K29" s="1">
        <v>8.8437</v>
      </c>
      <c r="L29" s="1">
        <f t="shared" si="0"/>
        <v>61.10789321257439</v>
      </c>
      <c r="N29" s="1">
        <v>11.87</v>
      </c>
      <c r="O29" s="1">
        <f t="shared" si="1"/>
        <v>13.7691</v>
      </c>
      <c r="P29" s="10">
        <f t="shared" si="2"/>
        <v>13248.4076433121</v>
      </c>
      <c r="Q29" s="10">
        <f t="shared" si="3"/>
        <v>12229.299363057324</v>
      </c>
      <c r="R29" s="10">
        <f t="shared" si="4"/>
        <v>1528.6624203821655</v>
      </c>
      <c r="S29" s="10">
        <f t="shared" si="5"/>
        <v>30063.69426751592</v>
      </c>
      <c r="T29" s="10">
        <f t="shared" si="6"/>
        <v>57070.06369426751</v>
      </c>
      <c r="U29" s="11">
        <f t="shared" si="7"/>
        <v>1.8882860898678926</v>
      </c>
      <c r="V29" s="11">
        <f t="shared" si="8"/>
        <v>1.7430333137242087</v>
      </c>
      <c r="W29" s="11">
        <f t="shared" si="9"/>
        <v>0.21787916421552608</v>
      </c>
      <c r="X29" s="11">
        <f t="shared" si="10"/>
        <v>4.284956896238679</v>
      </c>
      <c r="Y29" s="11">
        <f t="shared" si="11"/>
        <v>8.134155464046307</v>
      </c>
      <c r="Z29" s="11">
        <f t="shared" si="12"/>
        <v>3.090085405659728</v>
      </c>
      <c r="AA29" s="11">
        <f t="shared" si="13"/>
        <v>2.8523865283012872</v>
      </c>
      <c r="AB29" s="11">
        <f t="shared" si="14"/>
        <v>0.3565483160376609</v>
      </c>
      <c r="AC29" s="11">
        <f t="shared" si="15"/>
        <v>7.012116882073998</v>
      </c>
      <c r="AD29" s="11">
        <f t="shared" si="16"/>
        <v>13.311137132072673</v>
      </c>
      <c r="AE29" s="19"/>
    </row>
    <row r="30" spans="1:31" ht="12.75">
      <c r="A30" s="16">
        <v>4</v>
      </c>
      <c r="B30" s="16" t="s">
        <v>41</v>
      </c>
      <c r="C30" s="16">
        <v>2</v>
      </c>
      <c r="D30" s="16">
        <v>33</v>
      </c>
      <c r="E30" s="16">
        <v>152</v>
      </c>
      <c r="F30" s="16">
        <v>21</v>
      </c>
      <c r="G30" s="16">
        <v>62</v>
      </c>
      <c r="H30" s="17" t="s">
        <v>101</v>
      </c>
      <c r="I30" s="1">
        <v>7.8669</v>
      </c>
      <c r="J30" s="1">
        <v>11.1394</v>
      </c>
      <c r="K30" s="1">
        <v>10.2075</v>
      </c>
      <c r="L30" s="1">
        <f t="shared" si="0"/>
        <v>28.476699770817437</v>
      </c>
      <c r="N30" s="1">
        <v>13.84</v>
      </c>
      <c r="O30" s="1">
        <f t="shared" si="1"/>
        <v>17.1125</v>
      </c>
      <c r="P30" s="10">
        <f t="shared" si="2"/>
        <v>16815.286624203818</v>
      </c>
      <c r="Q30" s="10">
        <f t="shared" si="3"/>
        <v>77452.22929936304</v>
      </c>
      <c r="R30" s="10">
        <f t="shared" si="4"/>
        <v>10700.636942675157</v>
      </c>
      <c r="S30" s="10">
        <f t="shared" si="5"/>
        <v>31592.356687898086</v>
      </c>
      <c r="T30" s="10">
        <f t="shared" si="6"/>
        <v>136560.5095541401</v>
      </c>
      <c r="U30" s="11">
        <f t="shared" si="7"/>
        <v>1.9284149013878742</v>
      </c>
      <c r="V30" s="11">
        <f t="shared" si="8"/>
        <v>8.882395909422936</v>
      </c>
      <c r="W30" s="11">
        <f t="shared" si="9"/>
        <v>1.2271731190650108</v>
      </c>
      <c r="X30" s="11">
        <f t="shared" si="10"/>
        <v>3.6230825420014607</v>
      </c>
      <c r="Y30" s="11">
        <f t="shared" si="11"/>
        <v>15.661066471877282</v>
      </c>
      <c r="Z30" s="11">
        <f t="shared" si="12"/>
        <v>6.771904458409501</v>
      </c>
      <c r="AA30" s="11">
        <f t="shared" si="13"/>
        <v>31.191802353886185</v>
      </c>
      <c r="AB30" s="11">
        <f t="shared" si="14"/>
        <v>4.309393746260591</v>
      </c>
      <c r="AC30" s="11">
        <f t="shared" si="15"/>
        <v>12.722972012769366</v>
      </c>
      <c r="AD30" s="11">
        <f t="shared" si="16"/>
        <v>54.99607257132564</v>
      </c>
      <c r="AE30" s="19"/>
    </row>
    <row r="31" spans="1:31" ht="12.75">
      <c r="A31" s="14">
        <v>5</v>
      </c>
      <c r="B31" s="14" t="s">
        <v>41</v>
      </c>
      <c r="C31" s="14">
        <v>1</v>
      </c>
      <c r="D31" s="14">
        <v>23</v>
      </c>
      <c r="E31" s="14">
        <v>19</v>
      </c>
      <c r="F31" s="14">
        <v>4</v>
      </c>
      <c r="G31" s="14">
        <v>24</v>
      </c>
      <c r="H31" s="15" t="s">
        <v>92</v>
      </c>
      <c r="I31" s="1">
        <v>8.6917</v>
      </c>
      <c r="J31" s="1">
        <v>9.9134</v>
      </c>
      <c r="K31" s="1">
        <v>8.8584</v>
      </c>
      <c r="L31" s="1">
        <f t="shared" si="0"/>
        <v>86.35507898829509</v>
      </c>
      <c r="N31" s="1">
        <v>16.53</v>
      </c>
      <c r="O31" s="1">
        <f t="shared" si="1"/>
        <v>17.7517</v>
      </c>
      <c r="P31" s="10">
        <f t="shared" si="2"/>
        <v>11719.745222929934</v>
      </c>
      <c r="Q31" s="10">
        <f t="shared" si="3"/>
        <v>9681.52866242038</v>
      </c>
      <c r="R31" s="10">
        <f t="shared" si="4"/>
        <v>2038.2165605095538</v>
      </c>
      <c r="S31" s="10">
        <f t="shared" si="5"/>
        <v>12229.299363057324</v>
      </c>
      <c r="T31" s="10">
        <f t="shared" si="6"/>
        <v>35668.789808917194</v>
      </c>
      <c r="U31" s="11">
        <f t="shared" si="7"/>
        <v>1.2956505574114028</v>
      </c>
      <c r="V31" s="11">
        <f t="shared" si="8"/>
        <v>1.0703200256876806</v>
      </c>
      <c r="W31" s="11">
        <f t="shared" si="9"/>
        <v>0.22533053172372225</v>
      </c>
      <c r="X31" s="11">
        <f t="shared" si="10"/>
        <v>1.3519831903423334</v>
      </c>
      <c r="Y31" s="11">
        <f t="shared" si="11"/>
        <v>3.9432843051651396</v>
      </c>
      <c r="Z31" s="11">
        <f t="shared" si="12"/>
        <v>1.5003756265303405</v>
      </c>
      <c r="AA31" s="11">
        <f t="shared" si="13"/>
        <v>1.2394407349598466</v>
      </c>
      <c r="AB31" s="11">
        <f t="shared" si="14"/>
        <v>0.260934891570494</v>
      </c>
      <c r="AC31" s="11">
        <f t="shared" si="15"/>
        <v>1.5656093494229641</v>
      </c>
      <c r="AD31" s="11">
        <f t="shared" si="16"/>
        <v>4.566360602483646</v>
      </c>
      <c r="AE31" s="19"/>
    </row>
    <row r="32" spans="1:31" ht="12.75">
      <c r="A32" s="16">
        <v>5</v>
      </c>
      <c r="B32" s="16" t="s">
        <v>41</v>
      </c>
      <c r="C32" s="16">
        <v>2</v>
      </c>
      <c r="D32" s="16">
        <v>12</v>
      </c>
      <c r="E32" s="16">
        <v>41</v>
      </c>
      <c r="F32" s="16">
        <v>3</v>
      </c>
      <c r="G32" s="16">
        <v>70</v>
      </c>
      <c r="H32" s="17" t="s">
        <v>106</v>
      </c>
      <c r="I32" s="1">
        <v>8.6234</v>
      </c>
      <c r="J32" s="1">
        <v>11.7744</v>
      </c>
      <c r="K32" s="1">
        <v>10.4429</v>
      </c>
      <c r="L32" s="1">
        <f t="shared" si="0"/>
        <v>42.25642653125992</v>
      </c>
      <c r="N32" s="1">
        <v>25.31</v>
      </c>
      <c r="O32" s="1">
        <f t="shared" si="1"/>
        <v>28.461</v>
      </c>
      <c r="P32" s="10">
        <f t="shared" si="2"/>
        <v>6114.649681528662</v>
      </c>
      <c r="Q32" s="10">
        <f t="shared" si="3"/>
        <v>20891.719745222927</v>
      </c>
      <c r="R32" s="10">
        <f t="shared" si="4"/>
        <v>1528.6624203821655</v>
      </c>
      <c r="S32" s="10">
        <f t="shared" si="5"/>
        <v>35668.789808917194</v>
      </c>
      <c r="T32" s="10">
        <f t="shared" si="6"/>
        <v>64203.821656050946</v>
      </c>
      <c r="U32" s="11">
        <f t="shared" si="7"/>
        <v>0.42162959839780756</v>
      </c>
      <c r="V32" s="11">
        <f t="shared" si="8"/>
        <v>1.4405677945258424</v>
      </c>
      <c r="W32" s="11">
        <f t="shared" si="9"/>
        <v>0.10540739959945189</v>
      </c>
      <c r="X32" s="11">
        <f t="shared" si="10"/>
        <v>2.459505990653877</v>
      </c>
      <c r="Y32" s="11">
        <f t="shared" si="11"/>
        <v>4.427110783176979</v>
      </c>
      <c r="Z32" s="11">
        <f t="shared" si="12"/>
        <v>0.9977881070608273</v>
      </c>
      <c r="AA32" s="11">
        <f t="shared" si="13"/>
        <v>3.4091093657911604</v>
      </c>
      <c r="AB32" s="11">
        <f t="shared" si="14"/>
        <v>0.24944702676520683</v>
      </c>
      <c r="AC32" s="11">
        <f t="shared" si="15"/>
        <v>5.820430624521493</v>
      </c>
      <c r="AD32" s="11">
        <f t="shared" si="16"/>
        <v>10.476775124138687</v>
      </c>
      <c r="AE32" s="19"/>
    </row>
    <row r="33" spans="1:31" ht="12.75">
      <c r="A33" s="14">
        <v>1</v>
      </c>
      <c r="B33" s="14" t="s">
        <v>44</v>
      </c>
      <c r="C33" s="14">
        <v>1</v>
      </c>
      <c r="D33" s="14">
        <v>62</v>
      </c>
      <c r="E33" s="14">
        <v>66</v>
      </c>
      <c r="F33" s="14">
        <v>12</v>
      </c>
      <c r="G33" s="14">
        <v>52</v>
      </c>
      <c r="H33" s="15" t="s">
        <v>78</v>
      </c>
      <c r="I33" s="1">
        <v>9.2658</v>
      </c>
      <c r="J33" s="1">
        <v>11.5571</v>
      </c>
      <c r="K33" s="1">
        <v>10.6325</v>
      </c>
      <c r="L33" s="1">
        <f t="shared" si="0"/>
        <v>40.352638240300266</v>
      </c>
      <c r="N33" s="1">
        <v>26.59</v>
      </c>
      <c r="O33" s="1">
        <f t="shared" si="1"/>
        <v>28.8813</v>
      </c>
      <c r="P33" s="10">
        <f t="shared" si="2"/>
        <v>31592.356687898086</v>
      </c>
      <c r="Q33" s="10">
        <f t="shared" si="3"/>
        <v>33630.573248407636</v>
      </c>
      <c r="R33" s="10">
        <f t="shared" si="4"/>
        <v>6114.649681528662</v>
      </c>
      <c r="S33" s="10">
        <f t="shared" si="5"/>
        <v>26496.8152866242</v>
      </c>
      <c r="T33" s="10">
        <f t="shared" si="6"/>
        <v>97834.39490445859</v>
      </c>
      <c r="U33" s="11">
        <f t="shared" si="7"/>
        <v>2.146717772399442</v>
      </c>
      <c r="V33" s="11">
        <f t="shared" si="8"/>
        <v>2.285215693199406</v>
      </c>
      <c r="W33" s="11">
        <f t="shared" si="9"/>
        <v>0.415493762399892</v>
      </c>
      <c r="X33" s="11">
        <f t="shared" si="10"/>
        <v>1.800472970399532</v>
      </c>
      <c r="Y33" s="11">
        <f t="shared" si="11"/>
        <v>6.647900198398272</v>
      </c>
      <c r="Z33" s="11">
        <f t="shared" si="12"/>
        <v>5.319894475339435</v>
      </c>
      <c r="AA33" s="11">
        <f t="shared" si="13"/>
        <v>5.663113473748431</v>
      </c>
      <c r="AB33" s="11">
        <f t="shared" si="14"/>
        <v>1.0296569952269874</v>
      </c>
      <c r="AC33" s="11">
        <f t="shared" si="15"/>
        <v>4.461846979316945</v>
      </c>
      <c r="AD33" s="11">
        <f t="shared" si="16"/>
        <v>16.474511923631802</v>
      </c>
      <c r="AE33" s="19"/>
    </row>
    <row r="34" spans="1:31" ht="12.75">
      <c r="A34" s="16">
        <v>1</v>
      </c>
      <c r="B34" s="16" t="s">
        <v>44</v>
      </c>
      <c r="C34" s="16">
        <v>2</v>
      </c>
      <c r="D34" s="16">
        <v>59</v>
      </c>
      <c r="E34" s="16">
        <v>89</v>
      </c>
      <c r="F34" s="16">
        <v>20</v>
      </c>
      <c r="G34" s="16">
        <v>41</v>
      </c>
      <c r="H34" s="17" t="s">
        <v>80</v>
      </c>
      <c r="I34" s="1">
        <v>9.6481</v>
      </c>
      <c r="J34" s="1">
        <v>13.1859</v>
      </c>
      <c r="K34" s="1">
        <v>12.2598</v>
      </c>
      <c r="L34" s="1">
        <f t="shared" si="0"/>
        <v>26.177285318559548</v>
      </c>
      <c r="N34" s="1">
        <v>23.93</v>
      </c>
      <c r="O34" s="1">
        <f t="shared" si="1"/>
        <v>27.4678</v>
      </c>
      <c r="P34" s="10">
        <f t="shared" si="2"/>
        <v>30063.69426751592</v>
      </c>
      <c r="Q34" s="10">
        <f t="shared" si="3"/>
        <v>45350.318471337574</v>
      </c>
      <c r="R34" s="10">
        <f t="shared" si="4"/>
        <v>10191.08280254777</v>
      </c>
      <c r="S34" s="10">
        <f t="shared" si="5"/>
        <v>20891.719745222927</v>
      </c>
      <c r="T34" s="10">
        <f t="shared" si="6"/>
        <v>106496.81528662419</v>
      </c>
      <c r="U34" s="11">
        <f t="shared" si="7"/>
        <v>2.147969622612659</v>
      </c>
      <c r="V34" s="11">
        <f t="shared" si="8"/>
        <v>3.240157566314011</v>
      </c>
      <c r="W34" s="11">
        <f t="shared" si="9"/>
        <v>0.7281252958009015</v>
      </c>
      <c r="X34" s="11">
        <f t="shared" si="10"/>
        <v>1.4926568563918479</v>
      </c>
      <c r="Y34" s="11">
        <f t="shared" si="11"/>
        <v>7.6089093411194195</v>
      </c>
      <c r="Z34" s="11">
        <f t="shared" si="12"/>
        <v>8.205471256753125</v>
      </c>
      <c r="AA34" s="11">
        <f t="shared" si="13"/>
        <v>12.37774477713607</v>
      </c>
      <c r="AB34" s="11">
        <f t="shared" si="14"/>
        <v>2.7815156802552967</v>
      </c>
      <c r="AC34" s="11">
        <f t="shared" si="15"/>
        <v>5.7021071445233575</v>
      </c>
      <c r="AD34" s="11">
        <f t="shared" si="16"/>
        <v>29.066838858667847</v>
      </c>
      <c r="AE34" s="19"/>
    </row>
    <row r="35" spans="1:30" ht="12.75">
      <c r="A35" s="14">
        <v>2</v>
      </c>
      <c r="B35" s="14" t="s">
        <v>44</v>
      </c>
      <c r="C35" s="14">
        <v>1</v>
      </c>
      <c r="D35" s="14">
        <v>43</v>
      </c>
      <c r="E35" s="14">
        <v>116</v>
      </c>
      <c r="F35" s="14">
        <v>19</v>
      </c>
      <c r="G35" s="14">
        <v>28</v>
      </c>
      <c r="H35" s="15" t="s">
        <v>87</v>
      </c>
      <c r="I35" s="1">
        <v>8.6114</v>
      </c>
      <c r="J35" s="1">
        <v>10.6464</v>
      </c>
      <c r="K35" s="1">
        <v>9.4589</v>
      </c>
      <c r="L35" s="1">
        <f t="shared" si="0"/>
        <v>58.35380835380835</v>
      </c>
      <c r="N35" s="1">
        <v>13.47</v>
      </c>
      <c r="O35" s="1">
        <f t="shared" si="1"/>
        <v>15.505</v>
      </c>
      <c r="P35" s="10">
        <f t="shared" si="2"/>
        <v>21910.828025477706</v>
      </c>
      <c r="Q35" s="10">
        <f t="shared" si="3"/>
        <v>59108.28025477706</v>
      </c>
      <c r="R35" s="10">
        <f t="shared" si="4"/>
        <v>9681.52866242038</v>
      </c>
      <c r="S35" s="10">
        <f t="shared" si="5"/>
        <v>14267.515923566876</v>
      </c>
      <c r="T35" s="10">
        <f t="shared" si="6"/>
        <v>104968.15286624202</v>
      </c>
      <c r="U35" s="11">
        <f t="shared" si="7"/>
        <v>2.7732989358271523</v>
      </c>
      <c r="V35" s="11">
        <f t="shared" si="8"/>
        <v>7.481457594324411</v>
      </c>
      <c r="W35" s="11">
        <f t="shared" si="9"/>
        <v>1.2254111576910673</v>
      </c>
      <c r="X35" s="11">
        <f t="shared" si="10"/>
        <v>1.8058690744920993</v>
      </c>
      <c r="Y35" s="11">
        <f t="shared" si="11"/>
        <v>13.28603676233473</v>
      </c>
      <c r="Z35" s="11">
        <f t="shared" si="12"/>
        <v>4.752558597396426</v>
      </c>
      <c r="AA35" s="11">
        <f t="shared" si="13"/>
        <v>12.820855751115941</v>
      </c>
      <c r="AB35" s="11">
        <f t="shared" si="14"/>
        <v>2.099967752337956</v>
      </c>
      <c r="AC35" s="11">
        <f t="shared" si="15"/>
        <v>3.094689319234882</v>
      </c>
      <c r="AD35" s="11">
        <f t="shared" si="16"/>
        <v>22.768071420085203</v>
      </c>
    </row>
    <row r="36" spans="1:30" ht="12.75">
      <c r="A36" s="16">
        <v>2</v>
      </c>
      <c r="B36" s="16" t="s">
        <v>44</v>
      </c>
      <c r="C36" s="16">
        <v>2</v>
      </c>
      <c r="D36" s="16">
        <v>52</v>
      </c>
      <c r="E36" s="16">
        <v>49</v>
      </c>
      <c r="F36" s="16">
        <v>5</v>
      </c>
      <c r="G36" s="16">
        <v>34</v>
      </c>
      <c r="H36" s="17" t="s">
        <v>88</v>
      </c>
      <c r="I36" s="1">
        <v>8.4737</v>
      </c>
      <c r="J36" s="1">
        <v>11.3531</v>
      </c>
      <c r="K36" s="1">
        <v>10.0269</v>
      </c>
      <c r="L36" s="1">
        <f t="shared" si="0"/>
        <v>46.05820657081336</v>
      </c>
      <c r="N36" s="1">
        <v>14.39</v>
      </c>
      <c r="O36" s="1">
        <f t="shared" si="1"/>
        <v>17.2694</v>
      </c>
      <c r="P36" s="10">
        <f t="shared" si="2"/>
        <v>26496.8152866242</v>
      </c>
      <c r="Q36" s="10">
        <f t="shared" si="3"/>
        <v>24968.152866242035</v>
      </c>
      <c r="R36" s="10">
        <f t="shared" si="4"/>
        <v>2547.7707006369424</v>
      </c>
      <c r="S36" s="10">
        <f t="shared" si="5"/>
        <v>17324.84076433121</v>
      </c>
      <c r="T36" s="10">
        <f t="shared" si="6"/>
        <v>71337.57961783439</v>
      </c>
      <c r="U36" s="11">
        <f t="shared" si="7"/>
        <v>3.011106349960045</v>
      </c>
      <c r="V36" s="11">
        <f t="shared" si="8"/>
        <v>2.837388675923888</v>
      </c>
      <c r="W36" s="11">
        <f t="shared" si="9"/>
        <v>0.28952945672692737</v>
      </c>
      <c r="X36" s="11">
        <f t="shared" si="10"/>
        <v>1.9688003057431063</v>
      </c>
      <c r="Y36" s="11">
        <f t="shared" si="11"/>
        <v>8.106824788353967</v>
      </c>
      <c r="Z36" s="11">
        <f t="shared" si="12"/>
        <v>6.537610936566848</v>
      </c>
      <c r="AA36" s="11">
        <f t="shared" si="13"/>
        <v>6.160441074841837</v>
      </c>
      <c r="AB36" s="11">
        <f t="shared" si="14"/>
        <v>0.6286164362083507</v>
      </c>
      <c r="AC36" s="11">
        <f t="shared" si="15"/>
        <v>4.274591766216785</v>
      </c>
      <c r="AD36" s="11">
        <f t="shared" si="16"/>
        <v>17.601260213833818</v>
      </c>
    </row>
    <row r="37" spans="1:30" ht="12.75">
      <c r="A37" s="14">
        <v>3</v>
      </c>
      <c r="B37" s="14" t="s">
        <v>44</v>
      </c>
      <c r="C37" s="14">
        <v>1</v>
      </c>
      <c r="D37" s="14">
        <v>54</v>
      </c>
      <c r="E37" s="14">
        <v>109</v>
      </c>
      <c r="F37" s="14">
        <v>12</v>
      </c>
      <c r="G37" s="14">
        <v>127</v>
      </c>
      <c r="H37" s="18" t="s">
        <v>94</v>
      </c>
      <c r="I37" s="1">
        <v>8.0172</v>
      </c>
      <c r="J37" s="1">
        <v>9.5385</v>
      </c>
      <c r="K37" s="1">
        <v>8.6202</v>
      </c>
      <c r="L37" s="1">
        <f t="shared" si="0"/>
        <v>60.36284756458294</v>
      </c>
      <c r="N37" s="1">
        <v>13.66</v>
      </c>
      <c r="O37" s="1">
        <f t="shared" si="1"/>
        <v>15.1813</v>
      </c>
      <c r="P37" s="10">
        <f t="shared" si="2"/>
        <v>27515.923566878977</v>
      </c>
      <c r="Q37" s="10">
        <f t="shared" si="3"/>
        <v>55541.40127388534</v>
      </c>
      <c r="R37" s="10">
        <f t="shared" si="4"/>
        <v>6114.649681528662</v>
      </c>
      <c r="S37" s="10">
        <f t="shared" si="5"/>
        <v>64713.375796178334</v>
      </c>
      <c r="T37" s="10">
        <f t="shared" si="6"/>
        <v>153885.35031847132</v>
      </c>
      <c r="U37" s="11">
        <f t="shared" si="7"/>
        <v>3.5570076343923116</v>
      </c>
      <c r="V37" s="11">
        <f t="shared" si="8"/>
        <v>7.179885780532629</v>
      </c>
      <c r="W37" s="11">
        <f t="shared" si="9"/>
        <v>0.7904461409760692</v>
      </c>
      <c r="X37" s="11">
        <f t="shared" si="10"/>
        <v>8.365554991996733</v>
      </c>
      <c r="Y37" s="11">
        <f t="shared" si="11"/>
        <v>19.892894547897743</v>
      </c>
      <c r="Z37" s="11">
        <f t="shared" si="12"/>
        <v>5.892710131984124</v>
      </c>
      <c r="AA37" s="11">
        <f t="shared" si="13"/>
        <v>11.894544525671657</v>
      </c>
      <c r="AB37" s="11">
        <f t="shared" si="14"/>
        <v>1.3094911404409164</v>
      </c>
      <c r="AC37" s="11">
        <f t="shared" si="15"/>
        <v>13.858781236333032</v>
      </c>
      <c r="AD37" s="11">
        <f t="shared" si="16"/>
        <v>32.95552703442973</v>
      </c>
    </row>
    <row r="38" spans="1:30" ht="12.75">
      <c r="A38" s="16">
        <v>3</v>
      </c>
      <c r="B38" s="16" t="s">
        <v>44</v>
      </c>
      <c r="C38" s="16">
        <v>2</v>
      </c>
      <c r="D38" s="16">
        <v>44</v>
      </c>
      <c r="E38" s="16">
        <v>60</v>
      </c>
      <c r="F38" s="16">
        <v>1</v>
      </c>
      <c r="G38" s="16">
        <v>118</v>
      </c>
      <c r="H38" s="17" t="s">
        <v>95</v>
      </c>
      <c r="I38" s="1">
        <v>8.0981</v>
      </c>
      <c r="J38" s="1">
        <v>9.4011</v>
      </c>
      <c r="K38" s="1">
        <v>8.5159</v>
      </c>
      <c r="L38" s="1">
        <f t="shared" si="0"/>
        <v>67.9355333844973</v>
      </c>
      <c r="N38" s="1">
        <v>15.44</v>
      </c>
      <c r="O38" s="1">
        <f t="shared" si="1"/>
        <v>16.743</v>
      </c>
      <c r="P38" s="10">
        <f t="shared" si="2"/>
        <v>22420.382165605093</v>
      </c>
      <c r="Q38" s="10">
        <f t="shared" si="3"/>
        <v>30573.248407643307</v>
      </c>
      <c r="R38" s="10">
        <f t="shared" si="4"/>
        <v>509.55414012738845</v>
      </c>
      <c r="S38" s="10">
        <f t="shared" si="5"/>
        <v>60127.38853503184</v>
      </c>
      <c r="T38" s="10">
        <f t="shared" si="6"/>
        <v>113630.57324840763</v>
      </c>
      <c r="U38" s="11">
        <f t="shared" si="7"/>
        <v>2.627963925222481</v>
      </c>
      <c r="V38" s="11">
        <f t="shared" si="8"/>
        <v>3.583587170757929</v>
      </c>
      <c r="W38" s="11">
        <f t="shared" si="9"/>
        <v>0.059726452845965484</v>
      </c>
      <c r="X38" s="11">
        <f t="shared" si="10"/>
        <v>7.047721435823927</v>
      </c>
      <c r="Y38" s="11">
        <f t="shared" si="11"/>
        <v>13.318998984650303</v>
      </c>
      <c r="Z38" s="11">
        <f t="shared" si="12"/>
        <v>3.8683201474976205</v>
      </c>
      <c r="AA38" s="11">
        <f t="shared" si="13"/>
        <v>5.274982019314937</v>
      </c>
      <c r="AB38" s="11">
        <f t="shared" si="14"/>
        <v>0.08791636698858228</v>
      </c>
      <c r="AC38" s="11">
        <f t="shared" si="15"/>
        <v>10.37413130465271</v>
      </c>
      <c r="AD38" s="11">
        <f t="shared" si="16"/>
        <v>19.605349838453847</v>
      </c>
    </row>
    <row r="39" spans="1:30" ht="12.75">
      <c r="A39" s="14">
        <v>4</v>
      </c>
      <c r="B39" s="14" t="s">
        <v>44</v>
      </c>
      <c r="C39" s="14">
        <v>1</v>
      </c>
      <c r="D39" s="14">
        <v>38</v>
      </c>
      <c r="E39" s="14">
        <v>123</v>
      </c>
      <c r="F39" s="14">
        <v>19</v>
      </c>
      <c r="G39" s="14">
        <v>102</v>
      </c>
      <c r="H39" s="15" t="s">
        <v>102</v>
      </c>
      <c r="I39" s="1">
        <v>8.232</v>
      </c>
      <c r="J39" s="1">
        <v>9.6351</v>
      </c>
      <c r="K39" s="1">
        <v>8.71</v>
      </c>
      <c r="L39" s="1">
        <f t="shared" si="0"/>
        <v>65.93257786330258</v>
      </c>
      <c r="N39" s="1">
        <v>10.39</v>
      </c>
      <c r="O39" s="1">
        <f t="shared" si="1"/>
        <v>11.7931</v>
      </c>
      <c r="P39" s="10">
        <f t="shared" si="2"/>
        <v>19363.05732484076</v>
      </c>
      <c r="Q39" s="10">
        <f t="shared" si="3"/>
        <v>62675.15923566878</v>
      </c>
      <c r="R39" s="10">
        <f t="shared" si="4"/>
        <v>9681.52866242038</v>
      </c>
      <c r="S39" s="10">
        <f t="shared" si="5"/>
        <v>51974.52229299362</v>
      </c>
      <c r="T39" s="10">
        <f t="shared" si="6"/>
        <v>143694.26751592354</v>
      </c>
      <c r="U39" s="11">
        <f t="shared" si="7"/>
        <v>3.2222231643927377</v>
      </c>
      <c r="V39" s="11">
        <f t="shared" si="8"/>
        <v>10.429827611060704</v>
      </c>
      <c r="W39" s="11">
        <f t="shared" si="9"/>
        <v>1.6111115821963689</v>
      </c>
      <c r="X39" s="11">
        <f t="shared" si="10"/>
        <v>8.64912533600156</v>
      </c>
      <c r="Y39" s="11">
        <f t="shared" si="11"/>
        <v>23.912287693651372</v>
      </c>
      <c r="Z39" s="11">
        <f t="shared" si="12"/>
        <v>4.887148764414071</v>
      </c>
      <c r="AA39" s="11">
        <f t="shared" si="13"/>
        <v>15.818928895340283</v>
      </c>
      <c r="AB39" s="11">
        <f t="shared" si="14"/>
        <v>2.4435743822070357</v>
      </c>
      <c r="AC39" s="11">
        <f t="shared" si="15"/>
        <v>13.118136157111454</v>
      </c>
      <c r="AD39" s="11">
        <f t="shared" si="16"/>
        <v>36.26778819907285</v>
      </c>
    </row>
    <row r="40" spans="1:30" ht="12.75">
      <c r="A40" s="16">
        <v>4</v>
      </c>
      <c r="B40" s="16" t="s">
        <v>44</v>
      </c>
      <c r="C40" s="16">
        <v>2</v>
      </c>
      <c r="D40" s="16">
        <v>103</v>
      </c>
      <c r="E40" s="16">
        <v>120</v>
      </c>
      <c r="F40" s="16">
        <v>15</v>
      </c>
      <c r="G40" s="16">
        <v>101</v>
      </c>
      <c r="H40" s="17" t="s">
        <v>103</v>
      </c>
      <c r="I40" s="1">
        <v>8.1546</v>
      </c>
      <c r="J40" s="1">
        <v>10.2014</v>
      </c>
      <c r="K40" s="1">
        <v>9.2261</v>
      </c>
      <c r="L40" s="1">
        <f t="shared" si="0"/>
        <v>47.649990228649564</v>
      </c>
      <c r="N40" s="1">
        <v>15.33</v>
      </c>
      <c r="O40" s="1">
        <f t="shared" si="1"/>
        <v>17.3768</v>
      </c>
      <c r="P40" s="10">
        <f t="shared" si="2"/>
        <v>52484.07643312101</v>
      </c>
      <c r="Q40" s="10">
        <f t="shared" si="3"/>
        <v>61146.49681528661</v>
      </c>
      <c r="R40" s="10">
        <f t="shared" si="4"/>
        <v>7643.312101910827</v>
      </c>
      <c r="S40" s="10">
        <f t="shared" si="5"/>
        <v>51464.96815286623</v>
      </c>
      <c r="T40" s="10">
        <f t="shared" si="6"/>
        <v>172738.85350318468</v>
      </c>
      <c r="U40" s="11">
        <f t="shared" si="7"/>
        <v>5.927443487868883</v>
      </c>
      <c r="V40" s="11">
        <f t="shared" si="8"/>
        <v>6.905759403342388</v>
      </c>
      <c r="W40" s="11">
        <f t="shared" si="9"/>
        <v>0.8632199254177985</v>
      </c>
      <c r="X40" s="11">
        <f t="shared" si="10"/>
        <v>5.812347497813176</v>
      </c>
      <c r="Y40" s="11">
        <f t="shared" si="11"/>
        <v>19.508770314442245</v>
      </c>
      <c r="Z40" s="11">
        <f t="shared" si="12"/>
        <v>12.439548170788514</v>
      </c>
      <c r="AA40" s="11">
        <f t="shared" si="13"/>
        <v>14.492677480530308</v>
      </c>
      <c r="AB40" s="11">
        <f t="shared" si="14"/>
        <v>1.8115846850662884</v>
      </c>
      <c r="AC40" s="11">
        <f t="shared" si="15"/>
        <v>12.198003546113009</v>
      </c>
      <c r="AD40" s="11">
        <f t="shared" si="16"/>
        <v>40.941813882498124</v>
      </c>
    </row>
    <row r="41" spans="1:30" ht="12.75">
      <c r="A41" s="14">
        <v>5</v>
      </c>
      <c r="B41" s="14" t="s">
        <v>44</v>
      </c>
      <c r="C41" s="14">
        <v>1</v>
      </c>
      <c r="D41" s="14">
        <v>238</v>
      </c>
      <c r="E41" s="14">
        <v>238</v>
      </c>
      <c r="F41" s="14">
        <v>21</v>
      </c>
      <c r="G41" s="14">
        <v>97</v>
      </c>
      <c r="H41" s="15" t="s">
        <v>107</v>
      </c>
      <c r="I41" s="1">
        <v>8.5709</v>
      </c>
      <c r="J41" s="1">
        <v>9.6362</v>
      </c>
      <c r="K41" s="1">
        <v>8.6655</v>
      </c>
      <c r="L41" s="1">
        <f t="shared" si="0"/>
        <v>91.11987233643107</v>
      </c>
      <c r="N41" s="1">
        <v>6.81</v>
      </c>
      <c r="O41" s="1">
        <f t="shared" si="1"/>
        <v>7.8753</v>
      </c>
      <c r="P41" s="10">
        <f t="shared" si="2"/>
        <v>121273.88535031845</v>
      </c>
      <c r="Q41" s="10">
        <f t="shared" si="3"/>
        <v>121273.88535031845</v>
      </c>
      <c r="R41" s="10">
        <f t="shared" si="4"/>
        <v>10700.636942675157</v>
      </c>
      <c r="S41" s="10">
        <f t="shared" si="5"/>
        <v>49426.75159235668</v>
      </c>
      <c r="T41" s="10">
        <f t="shared" si="6"/>
        <v>302675.1592356687</v>
      </c>
      <c r="U41" s="11">
        <f t="shared" si="7"/>
        <v>30.221070943329142</v>
      </c>
      <c r="V41" s="11">
        <f t="shared" si="8"/>
        <v>30.221070943329142</v>
      </c>
      <c r="W41" s="11">
        <f t="shared" si="9"/>
        <v>2.666565083234924</v>
      </c>
      <c r="X41" s="11">
        <f t="shared" si="10"/>
        <v>12.316991098751794</v>
      </c>
      <c r="Y41" s="11">
        <f t="shared" si="11"/>
        <v>75.425698068645</v>
      </c>
      <c r="Z41" s="11">
        <f t="shared" si="12"/>
        <v>33.16627884611984</v>
      </c>
      <c r="AA41" s="11">
        <f t="shared" si="13"/>
        <v>33.16627884611984</v>
      </c>
      <c r="AB41" s="11">
        <f t="shared" si="14"/>
        <v>2.92643636877528</v>
      </c>
      <c r="AC41" s="11">
        <f t="shared" si="15"/>
        <v>13.517348941485817</v>
      </c>
      <c r="AD41" s="11">
        <f t="shared" si="16"/>
        <v>82.77634300250078</v>
      </c>
    </row>
    <row r="42" spans="1:30" ht="12.75">
      <c r="A42" s="16">
        <v>5</v>
      </c>
      <c r="B42" s="16" t="s">
        <v>44</v>
      </c>
      <c r="C42" s="16">
        <v>2</v>
      </c>
      <c r="D42" s="16">
        <v>79</v>
      </c>
      <c r="E42" s="16">
        <v>116</v>
      </c>
      <c r="F42" s="16">
        <v>23</v>
      </c>
      <c r="G42" s="16">
        <v>151</v>
      </c>
      <c r="H42" s="17" t="s">
        <v>108</v>
      </c>
      <c r="I42" s="1">
        <v>7.7982</v>
      </c>
      <c r="J42" s="1">
        <v>9.0967</v>
      </c>
      <c r="K42" s="1">
        <v>8.1017</v>
      </c>
      <c r="L42" s="1">
        <f t="shared" si="0"/>
        <v>76.62687716596076</v>
      </c>
      <c r="N42" s="1">
        <v>10.53</v>
      </c>
      <c r="O42" s="1">
        <f t="shared" si="1"/>
        <v>11.8285</v>
      </c>
      <c r="P42" s="10">
        <f t="shared" si="2"/>
        <v>40254.77707006369</v>
      </c>
      <c r="Q42" s="10">
        <f t="shared" si="3"/>
        <v>59108.28025477706</v>
      </c>
      <c r="R42" s="10">
        <f t="shared" si="4"/>
        <v>11719.745222929934</v>
      </c>
      <c r="S42" s="10">
        <f t="shared" si="5"/>
        <v>76942.67515923566</v>
      </c>
      <c r="T42" s="10">
        <f t="shared" si="6"/>
        <v>188025.47770700633</v>
      </c>
      <c r="U42" s="11">
        <f t="shared" si="7"/>
        <v>6.678784292175678</v>
      </c>
      <c r="V42" s="11">
        <f t="shared" si="8"/>
        <v>9.806822504966817</v>
      </c>
      <c r="W42" s="11">
        <f t="shared" si="9"/>
        <v>1.9444561863296277</v>
      </c>
      <c r="X42" s="11">
        <f t="shared" si="10"/>
        <v>12.765777571120598</v>
      </c>
      <c r="Y42" s="11">
        <f t="shared" si="11"/>
        <v>31.19584055459272</v>
      </c>
      <c r="Z42" s="11">
        <f t="shared" si="12"/>
        <v>8.715981309939812</v>
      </c>
      <c r="AA42" s="11">
        <f t="shared" si="13"/>
        <v>12.798149771557192</v>
      </c>
      <c r="AB42" s="11">
        <f t="shared" si="14"/>
        <v>2.5375641788432364</v>
      </c>
      <c r="AC42" s="11">
        <f t="shared" si="15"/>
        <v>16.65966047849255</v>
      </c>
      <c r="AD42" s="11">
        <f t="shared" si="16"/>
        <v>40.71135573883279</v>
      </c>
    </row>
    <row r="43" ht="12.75">
      <c r="H43" s="12"/>
    </row>
    <row r="44" spans="2:29" ht="12.75">
      <c r="B44" s="1" t="s">
        <v>242</v>
      </c>
      <c r="H44" s="12"/>
      <c r="P44" s="10">
        <f>AVERAGE(P3:P12)</f>
        <v>24815.28662420382</v>
      </c>
      <c r="Q44" s="10">
        <f>AVERAGE(Q3:Q12)</f>
        <v>48458.59872611465</v>
      </c>
      <c r="R44" s="10">
        <f>AVERAGE(R3:R12)</f>
        <v>8713.375796178343</v>
      </c>
      <c r="S44" s="10">
        <f>AVERAGE(S3:S12)</f>
        <v>26292.99363057324</v>
      </c>
      <c r="U44" s="11">
        <f>AVERAGE(U3:U12)</f>
        <v>3.747541123297882</v>
      </c>
      <c r="V44" s="11">
        <f>AVERAGE(V3:V12)</f>
        <v>7.405118881317774</v>
      </c>
      <c r="W44" s="11">
        <f>AVERAGE(W3:W12)</f>
        <v>1.3066880475088136</v>
      </c>
      <c r="X44" s="11">
        <f>AVERAGE(X3:X12)</f>
        <v>3.9072212752989097</v>
      </c>
      <c r="Z44" s="11">
        <f>AVERAGE(Z3:Z12)</f>
        <v>6.547433812825124</v>
      </c>
      <c r="AA44" s="11">
        <f>AVERAGE(AA3:AA12)</f>
        <v>12.951119709225514</v>
      </c>
      <c r="AB44" s="11">
        <f>AVERAGE(AB3:AB12)</f>
        <v>2.3255171248668507</v>
      </c>
      <c r="AC44" s="11">
        <f>AVERAGE(AC3:AC12)</f>
        <v>6.956482540178098</v>
      </c>
    </row>
    <row r="45" spans="2:29" ht="12.75">
      <c r="B45" s="1" t="s">
        <v>111</v>
      </c>
      <c r="H45" s="12"/>
      <c r="P45" s="10">
        <f>STDEV(P3:P12)/SQRT(10)</f>
        <v>4935.081463597057</v>
      </c>
      <c r="Q45" s="10">
        <f>STDEV(Q3:Q12)/SQRT(10)</f>
        <v>8993.931296584806</v>
      </c>
      <c r="R45" s="10">
        <f>STDEV(R3:R12)/SQRT(10)</f>
        <v>1559.3984807846018</v>
      </c>
      <c r="S45" s="10">
        <f>STDEV(S3:S12)/SQRT(10)</f>
        <v>4199.281255600259</v>
      </c>
      <c r="U45" s="11">
        <f>STDEV(U3:U12)/SQRT(10)</f>
        <v>0.8590272925241711</v>
      </c>
      <c r="V45" s="11">
        <f>STDEV(V3:V12)/SQRT(10)</f>
        <v>1.7684214413423724</v>
      </c>
      <c r="W45" s="11">
        <f>STDEV(W3:W12)/SQRT(10)</f>
        <v>0.2885664950047008</v>
      </c>
      <c r="X45" s="11">
        <f>STDEV(X3:X12)/SQRT(10)</f>
        <v>0.7287142474249401</v>
      </c>
      <c r="Z45" s="11">
        <f>STDEV(Z3:Z12)/SQRT(10)</f>
        <v>1.374692387230208</v>
      </c>
      <c r="AA45" s="11">
        <f>STDEV(AA3:AA12)/SQRT(10)</f>
        <v>2.733177752783009</v>
      </c>
      <c r="AB45" s="11">
        <f>STDEV(AB3:AB12)/SQRT(10)</f>
        <v>0.4583082032102799</v>
      </c>
      <c r="AC45" s="11">
        <f>STDEV(AC3:AC12)/SQRT(10)</f>
        <v>1.1796688796123036</v>
      </c>
    </row>
    <row r="46" spans="2:29" ht="12.75">
      <c r="B46" s="1" t="s">
        <v>243</v>
      </c>
      <c r="H46" s="12"/>
      <c r="P46" s="10">
        <f>AVERAGE(P13:P22)</f>
        <v>32866.24203821656</v>
      </c>
      <c r="Q46" s="10">
        <f>AVERAGE(Q13:Q22)</f>
        <v>46369.42675159235</v>
      </c>
      <c r="R46" s="10">
        <f>AVERAGE(R13:R22)</f>
        <v>7847.133757961783</v>
      </c>
      <c r="S46" s="10">
        <f>AVERAGE(S13:S22)</f>
        <v>33732.48407643312</v>
      </c>
      <c r="U46" s="11">
        <f>AVERAGE(U13:U22)</f>
        <v>5.117188216424362</v>
      </c>
      <c r="V46" s="11">
        <f>AVERAGE(V13:V22)</f>
        <v>6.281066586064037</v>
      </c>
      <c r="W46" s="11">
        <f>AVERAGE(W13:W22)</f>
        <v>1.1068494631300532</v>
      </c>
      <c r="X46" s="11">
        <f>AVERAGE(X13:X22)</f>
        <v>4.611684091770853</v>
      </c>
      <c r="Z46" s="11">
        <f>AVERAGE(Z13:Z22)</f>
        <v>9.356295945187114</v>
      </c>
      <c r="AA46" s="11">
        <f>AVERAGE(AA13:AA22)</f>
        <v>12.362278373435888</v>
      </c>
      <c r="AB46" s="11">
        <f>AVERAGE(AB13:AB22)</f>
        <v>2.0692720335903667</v>
      </c>
      <c r="AC46" s="11">
        <f>AVERAGE(AC13:AC22)</f>
        <v>8.933977344367817</v>
      </c>
    </row>
    <row r="47" spans="2:29" ht="12.75">
      <c r="B47" s="1" t="s">
        <v>111</v>
      </c>
      <c r="H47" s="12"/>
      <c r="P47" s="10">
        <f>STDEV(P13:P22)/SQRT(10)</f>
        <v>7854.501554870666</v>
      </c>
      <c r="Q47" s="10">
        <f>STDEV(Q13:Q22)/SQRT(10)</f>
        <v>5068.861504702444</v>
      </c>
      <c r="R47" s="10">
        <f>STDEV(R13:R22)/SQRT(10)</f>
        <v>1082.7942216906474</v>
      </c>
      <c r="S47" s="10">
        <f>STDEV(S13:S22)/SQRT(10)</f>
        <v>7974.988059267718</v>
      </c>
      <c r="U47" s="11">
        <f>STDEV(U13:U22)/SQRT(10)</f>
        <v>1.6087316317512548</v>
      </c>
      <c r="V47" s="11">
        <f>STDEV(V13:V22)/SQRT(10)</f>
        <v>0.7413372728209228</v>
      </c>
      <c r="W47" s="11">
        <f>STDEV(W13:W22)/SQRT(10)</f>
        <v>0.1816537555903268</v>
      </c>
      <c r="X47" s="11">
        <f>STDEV(X13:X22)/SQRT(10)</f>
        <v>1.297227495889725</v>
      </c>
      <c r="Z47" s="11">
        <f>STDEV(Z13:Z22)/SQRT(10)</f>
        <v>2.559005214576227</v>
      </c>
      <c r="AA47" s="11">
        <f>STDEV(AA13:AA22)/SQRT(10)</f>
        <v>1.5558321464038027</v>
      </c>
      <c r="AB47" s="11">
        <f>STDEV(AB13:AB22)/SQRT(10)</f>
        <v>0.30093131994675765</v>
      </c>
      <c r="AC47" s="11">
        <f>STDEV(AC13:AC22)/SQRT(10)</f>
        <v>2.323840848053384</v>
      </c>
    </row>
    <row r="48" spans="2:29" ht="12.75">
      <c r="B48" s="1" t="s">
        <v>244</v>
      </c>
      <c r="H48" s="12"/>
      <c r="P48" s="10">
        <f>AVERAGE(P23:P32)</f>
        <v>25630.573248407636</v>
      </c>
      <c r="Q48" s="10">
        <f>AVERAGE(Q23:Q32)</f>
        <v>39490.445859872605</v>
      </c>
      <c r="R48" s="10">
        <f>AVERAGE(R23:R32)</f>
        <v>8764.331210191081</v>
      </c>
      <c r="S48" s="10">
        <f>AVERAGE(S23:S32)</f>
        <v>27770.700636942674</v>
      </c>
      <c r="U48" s="11">
        <f>AVERAGE(U23:U32)</f>
        <v>3.5464937047493614</v>
      </c>
      <c r="V48" s="11">
        <f>AVERAGE(V23:V32)</f>
        <v>5.304698193674498</v>
      </c>
      <c r="W48" s="11">
        <f>AVERAGE(W23:W32)</f>
        <v>1.2157450356781707</v>
      </c>
      <c r="X48" s="11">
        <f>AVERAGE(X23:X32)</f>
        <v>3.3792951152535005</v>
      </c>
      <c r="Z48" s="11">
        <f>AVERAGE(Z23:Z32)</f>
        <v>7.251917805493993</v>
      </c>
      <c r="AA48" s="11">
        <f>AVERAGE(AA23:AA32)</f>
        <v>11.52693410122687</v>
      </c>
      <c r="AB48" s="11">
        <f>AVERAGE(AB23:AB32)</f>
        <v>2.63346957513126</v>
      </c>
      <c r="AC48" s="11">
        <f>AVERAGE(AC23:AC32)</f>
        <v>7.233139348858016</v>
      </c>
    </row>
    <row r="49" spans="2:29" ht="12.75">
      <c r="B49" s="1" t="s">
        <v>111</v>
      </c>
      <c r="H49" s="12"/>
      <c r="P49" s="10">
        <f>STDEV(P23:P32)/SQRT(10)</f>
        <v>5631.822017135636</v>
      </c>
      <c r="Q49" s="10">
        <f>STDEV(Q23:Q32)/SQRT(10)</f>
        <v>9642.189229913034</v>
      </c>
      <c r="R49" s="10">
        <f>STDEV(R23:R32)/SQRT(10)</f>
        <v>2590.219623365876</v>
      </c>
      <c r="S49" s="10">
        <f>STDEV(S23:S32)/SQRT(10)</f>
        <v>2789.1334370504837</v>
      </c>
      <c r="U49" s="11">
        <f>STDEV(U23:U32)/SQRT(10)</f>
        <v>0.9838914455992956</v>
      </c>
      <c r="V49" s="11">
        <f>STDEV(V23:V32)/SQRT(10)</f>
        <v>1.539525988594927</v>
      </c>
      <c r="W49" s="11">
        <f>STDEV(W23:W32)/SQRT(10)</f>
        <v>0.4062872731564457</v>
      </c>
      <c r="X49" s="11">
        <f>STDEV(X23:X32)/SQRT(10)</f>
        <v>0.4083927387706275</v>
      </c>
      <c r="Z49" s="11">
        <f>STDEV(Z23:Z32)/SQRT(10)</f>
        <v>2.031838657492023</v>
      </c>
      <c r="AA49" s="11">
        <f>STDEV(AA23:AA32)/SQRT(10)</f>
        <v>3.398191135102878</v>
      </c>
      <c r="AB49" s="11">
        <f>STDEV(AB23:AB32)/SQRT(10)</f>
        <v>0.8094073128702858</v>
      </c>
      <c r="AC49" s="11">
        <f>STDEV(AC23:AC32)/SQRT(10)</f>
        <v>1.1377444673479198</v>
      </c>
    </row>
    <row r="50" spans="2:29" ht="12.75">
      <c r="B50" s="1" t="s">
        <v>245</v>
      </c>
      <c r="H50" s="12"/>
      <c r="P50" s="10">
        <f>AVERAGE(P33:P42)</f>
        <v>39337.57961783439</v>
      </c>
      <c r="Q50" s="10">
        <f>AVERAGE(Q33:Q42)</f>
        <v>55337.579617834395</v>
      </c>
      <c r="R50" s="10">
        <f>AVERAGE(R33:R42)</f>
        <v>7490.44585987261</v>
      </c>
      <c r="S50" s="10">
        <f>AVERAGE(S33:S42)</f>
        <v>43363.05732484076</v>
      </c>
      <c r="U50" s="11">
        <f>AVERAGE(U33:U42)</f>
        <v>6.231358612818053</v>
      </c>
      <c r="V50" s="11">
        <f>AVERAGE(V33:V42)</f>
        <v>8.397117294375132</v>
      </c>
      <c r="W50" s="11">
        <f>AVERAGE(W33:W42)</f>
        <v>1.0594085043619543</v>
      </c>
      <c r="X50" s="11">
        <f>AVERAGE(X33:X42)</f>
        <v>6.202531713853437</v>
      </c>
      <c r="Z50" s="11">
        <f>AVERAGE(Z33:Z42)</f>
        <v>9.37855226367998</v>
      </c>
      <c r="AA50" s="11">
        <f>AVERAGE(AA33:AA42)</f>
        <v>13.046771661537647</v>
      </c>
      <c r="AB50" s="11">
        <f>AVERAGE(AB33:AB42)</f>
        <v>1.7656323986349929</v>
      </c>
      <c r="AC50" s="11">
        <f>AVERAGE(AC33:AC42)</f>
        <v>9.725929687348055</v>
      </c>
    </row>
    <row r="51" spans="2:29" ht="12.75">
      <c r="B51" s="1" t="s">
        <v>111</v>
      </c>
      <c r="H51" s="12"/>
      <c r="P51" s="10">
        <f>STDEV(P33:P42)/SQRT(10)</f>
        <v>9618.688300746493</v>
      </c>
      <c r="Q51" s="10">
        <f>STDEV(Q33:Q42)/SQRT(10)</f>
        <v>8544.115329925366</v>
      </c>
      <c r="R51" s="10">
        <f>STDEV(R33:R42)/SQRT(10)</f>
        <v>1164.5662652346132</v>
      </c>
      <c r="S51" s="10">
        <f>STDEV(S33:S42)/SQRT(10)</f>
        <v>6956.217597695144</v>
      </c>
      <c r="U51" s="11">
        <f>STDEV(U33:U42)/SQRT(10)</f>
        <v>2.709401147909472</v>
      </c>
      <c r="V51" s="11">
        <f>STDEV(V33:V42)/SQRT(10)</f>
        <v>2.592679000289621</v>
      </c>
      <c r="W51" s="11">
        <f>STDEV(W33:W42)/SQRT(10)</f>
        <v>0.25659042716409497</v>
      </c>
      <c r="X51" s="11">
        <f>STDEV(X33:X42)/SQRT(10)</f>
        <v>1.3776391058979882</v>
      </c>
      <c r="Z51" s="11">
        <f>STDEV(Z33:Z42)/SQRT(10)</f>
        <v>2.7601744671584068</v>
      </c>
      <c r="AA51" s="11">
        <f>STDEV(AA33:AA42)/SQRT(10)</f>
        <v>2.535960951615213</v>
      </c>
      <c r="AB51" s="11">
        <f>STDEV(AB33:AB42)/SQRT(10)</f>
        <v>0.30561634391691744</v>
      </c>
      <c r="AC51" s="11">
        <f>STDEV(AC33:AC42)/SQRT(10)</f>
        <v>1.5461869671594022</v>
      </c>
    </row>
    <row r="52" ht="12.75">
      <c r="H52" s="12"/>
    </row>
    <row r="53" spans="1:29" ht="12.75">
      <c r="A53" s="1" t="s">
        <v>246</v>
      </c>
      <c r="B53" s="1" t="s">
        <v>284</v>
      </c>
      <c r="P53" s="11">
        <f>AVERAGE(P3:P22)</f>
        <v>28840.76433121019</v>
      </c>
      <c r="Q53" s="11">
        <f>AVERAGE(Q3:Q22)</f>
        <v>47414.0127388535</v>
      </c>
      <c r="R53" s="11">
        <f>AVERAGE(R3:R22)</f>
        <v>8280.254777070064</v>
      </c>
      <c r="S53" s="11">
        <f>AVERAGE(S3:S22)</f>
        <v>30012.738853503182</v>
      </c>
      <c r="U53" s="11">
        <f>AVERAGE(U3:U22)</f>
        <v>4.432364669861123</v>
      </c>
      <c r="V53" s="11">
        <f>AVERAGE(V3:V22)</f>
        <v>6.843092733690907</v>
      </c>
      <c r="W53" s="11">
        <f>AVERAGE(W3:W22)</f>
        <v>1.2067687553194335</v>
      </c>
      <c r="X53" s="11">
        <f>AVERAGE(X3:X22)</f>
        <v>4.259452683534882</v>
      </c>
      <c r="Z53" s="11">
        <f>AVERAGE(Z3:Z22)</f>
        <v>7.951864879006119</v>
      </c>
      <c r="AA53" s="11">
        <f>AVERAGE(AA3:AA22)</f>
        <v>12.6566990413307</v>
      </c>
      <c r="AB53" s="11">
        <f>AVERAGE(AB3:AB22)</f>
        <v>2.1973945792286083</v>
      </c>
      <c r="AC53" s="11">
        <f>AVERAGE(AC3:AC22)</f>
        <v>7.945229942272957</v>
      </c>
    </row>
    <row r="54" spans="2:29" ht="12.75">
      <c r="B54" s="1" t="s">
        <v>111</v>
      </c>
      <c r="P54" s="11">
        <f>STDEV(P3:P22)/SQRT(20)</f>
        <v>4607.896412079959</v>
      </c>
      <c r="Q54" s="11">
        <f>STDEV(Q3:Q22)/SQRT(20)</f>
        <v>5030.01447592205</v>
      </c>
      <c r="R54" s="11">
        <f>STDEV(R3:R22)/SQRT(20)</f>
        <v>929.2426198677036</v>
      </c>
      <c r="S54" s="11">
        <f>STDEV(S3:S22)/SQRT(20)</f>
        <v>4468.55265491054</v>
      </c>
      <c r="U54" s="11">
        <f>STDEV(U3:U22)/SQRT(20)</f>
        <v>0.9013363580136977</v>
      </c>
      <c r="V54" s="11">
        <f>STDEV(V3:V22)/SQRT(20)</f>
        <v>0.9420554919638219</v>
      </c>
      <c r="W54" s="11">
        <f>STDEV(W3:W22)/SQRT(20)</f>
        <v>0.16751952836182277</v>
      </c>
      <c r="X54" s="11">
        <f>STDEV(X3:X22)/SQRT(20)</f>
        <v>0.7285989909323016</v>
      </c>
      <c r="Z54" s="11">
        <f>STDEV(Z3:Z22)/SQRT(20)</f>
        <v>1.449949498838727</v>
      </c>
      <c r="AA54" s="11">
        <f>STDEV(AA3:AA22)/SQRT(20)</f>
        <v>1.5320371347377757</v>
      </c>
      <c r="AB54" s="11">
        <f>STDEV(AB3:AB22)/SQRT(20)</f>
        <v>0.2684402015883537</v>
      </c>
      <c r="AC54" s="11">
        <f>STDEV(AC3:AC22)/SQRT(20)</f>
        <v>1.288429658474178</v>
      </c>
    </row>
    <row r="55" spans="2:29" ht="12.75">
      <c r="B55" s="1" t="s">
        <v>248</v>
      </c>
      <c r="P55" s="11">
        <f>AVERAGE(P23:P42)</f>
        <v>32484.076433121005</v>
      </c>
      <c r="Q55" s="11">
        <f>AVERAGE(Q23:Q42)</f>
        <v>47414.0127388535</v>
      </c>
      <c r="R55" s="11">
        <f>AVERAGE(R23:R42)</f>
        <v>8127.388535031847</v>
      </c>
      <c r="S55" s="11">
        <f>AVERAGE(S23:S42)</f>
        <v>35566.87898089172</v>
      </c>
      <c r="U55" s="11">
        <f>AVERAGE(U23:U42)</f>
        <v>4.888926158783707</v>
      </c>
      <c r="V55" s="11">
        <f>AVERAGE(V23:V42)</f>
        <v>6.8509077440248145</v>
      </c>
      <c r="W55" s="11">
        <f>AVERAGE(W23:W42)</f>
        <v>1.1375767700200625</v>
      </c>
      <c r="X55" s="11">
        <f>AVERAGE(X23:X42)</f>
        <v>4.7909134145534695</v>
      </c>
      <c r="Z55" s="11">
        <f>AVERAGE(Z23:Z42)</f>
        <v>8.315235034586987</v>
      </c>
      <c r="AA55" s="11">
        <f>AVERAGE(AA23:AA42)</f>
        <v>12.28685288138226</v>
      </c>
      <c r="AB55" s="11">
        <f>AVERAGE(AB23:AB42)</f>
        <v>2.199550986883126</v>
      </c>
      <c r="AC55" s="11">
        <f>AVERAGE(AC23:AC42)</f>
        <v>8.479534518103033</v>
      </c>
    </row>
    <row r="56" spans="2:29" ht="12.75">
      <c r="B56" s="1" t="s">
        <v>111</v>
      </c>
      <c r="P56" s="11">
        <f>STDEV(P23:P42)/SQRT(20)</f>
        <v>5647.70625667078</v>
      </c>
      <c r="Q56" s="11">
        <f>STDEV(Q23:Q42)/SQRT(20)</f>
        <v>6527.9345154013945</v>
      </c>
      <c r="R56" s="11">
        <f>STDEV(R23:R42)/SQRT(20)</f>
        <v>1389.8169369552106</v>
      </c>
      <c r="S56" s="11">
        <f>STDEV(S23:S42)/SQRT(20)</f>
        <v>4062.26165586406</v>
      </c>
      <c r="U56" s="11">
        <f>STDEV(U23:U42)/SQRT(20)</f>
        <v>1.4362260707588286</v>
      </c>
      <c r="V56" s="11">
        <f>STDEV(V23:V42)/SQRT(20)</f>
        <v>1.509711108301561</v>
      </c>
      <c r="W56" s="11">
        <f>STDEV(W23:W42)/SQRT(20)</f>
        <v>0.23454280926059506</v>
      </c>
      <c r="X56" s="11">
        <f>STDEV(X23:X42)/SQRT(20)</f>
        <v>0.7706354121669391</v>
      </c>
      <c r="Z56" s="11">
        <f>STDEV(Z23:Z42)/SQRT(20)</f>
        <v>1.6857270010019072</v>
      </c>
      <c r="AA56" s="11">
        <f>STDEV(AA23:AA42)/SQRT(20)</f>
        <v>2.070876762922982</v>
      </c>
      <c r="AB56" s="11">
        <f>STDEV(AB23:AB42)/SQRT(20)</f>
        <v>0.43266142751420344</v>
      </c>
      <c r="AC56" s="11">
        <f>STDEV(AC23:AC42)/SQRT(20)</f>
        <v>0.9770176334316726</v>
      </c>
    </row>
  </sheetData>
  <mergeCells count="4">
    <mergeCell ref="A1:H1"/>
    <mergeCell ref="I1:I2"/>
    <mergeCell ref="J1:J2"/>
    <mergeCell ref="K1:K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6"/>
  <sheetViews>
    <sheetView workbookViewId="0" topLeftCell="A1">
      <pane xSplit="4" ySplit="2" topLeftCell="V2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A53" sqref="AA53:AD56"/>
    </sheetView>
  </sheetViews>
  <sheetFormatPr defaultColWidth="9.140625" defaultRowHeight="12.75"/>
  <cols>
    <col min="1" max="3" width="9.140625" style="14" customWidth="1"/>
    <col min="4" max="4" width="6.28125" style="14" customWidth="1"/>
    <col min="5" max="8" width="9.140625" style="14" customWidth="1"/>
    <col min="9" max="9" width="21.8515625" style="14" customWidth="1"/>
    <col min="10" max="10" width="9.140625" style="14" customWidth="1"/>
    <col min="11" max="11" width="13.28125" style="14" customWidth="1"/>
    <col min="12" max="12" width="10.57421875" style="14" customWidth="1"/>
    <col min="13" max="16384" width="9.140625" style="14" customWidth="1"/>
  </cols>
  <sheetData>
    <row r="1" spans="1:32" ht="12.75" customHeight="1">
      <c r="A1" s="37" t="s">
        <v>109</v>
      </c>
      <c r="B1" s="37"/>
      <c r="C1" s="37"/>
      <c r="D1" s="37"/>
      <c r="E1" s="37"/>
      <c r="F1" s="37"/>
      <c r="G1" s="37"/>
      <c r="H1" s="37"/>
      <c r="I1" s="37"/>
      <c r="J1" s="38" t="s">
        <v>1</v>
      </c>
      <c r="K1" s="38" t="s">
        <v>2</v>
      </c>
      <c r="L1" s="38" t="s">
        <v>3</v>
      </c>
      <c r="M1" s="1"/>
      <c r="N1" s="3" t="s">
        <v>4</v>
      </c>
      <c r="O1" s="3" t="s">
        <v>5</v>
      </c>
      <c r="P1" s="3" t="s">
        <v>6</v>
      </c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6"/>
      <c r="AE1" s="6"/>
      <c r="AF1" t="s">
        <v>7</v>
      </c>
    </row>
    <row r="2" spans="1:37" ht="25.5">
      <c r="A2" s="14" t="s">
        <v>8</v>
      </c>
      <c r="B2" s="14" t="s">
        <v>9</v>
      </c>
      <c r="C2" s="14" t="s">
        <v>246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4" t="s">
        <v>15</v>
      </c>
      <c r="J2" s="38"/>
      <c r="K2" s="38"/>
      <c r="L2" s="38"/>
      <c r="M2" s="1" t="s">
        <v>16</v>
      </c>
      <c r="N2" s="7" t="s">
        <v>17</v>
      </c>
      <c r="O2" s="7" t="s">
        <v>18</v>
      </c>
      <c r="P2" t="s">
        <v>19</v>
      </c>
      <c r="Q2" s="8" t="s">
        <v>20</v>
      </c>
      <c r="R2" s="8" t="s">
        <v>21</v>
      </c>
      <c r="S2" s="8" t="s">
        <v>22</v>
      </c>
      <c r="T2" s="8" t="s">
        <v>23</v>
      </c>
      <c r="U2" s="8" t="s">
        <v>24</v>
      </c>
      <c r="V2" s="6" t="s">
        <v>25</v>
      </c>
      <c r="W2" s="6" t="s">
        <v>26</v>
      </c>
      <c r="X2" s="6" t="s">
        <v>27</v>
      </c>
      <c r="Y2" s="6" t="s">
        <v>28</v>
      </c>
      <c r="Z2" s="6" t="s">
        <v>29</v>
      </c>
      <c r="AA2" s="6" t="s">
        <v>30</v>
      </c>
      <c r="AB2" s="6" t="s">
        <v>31</v>
      </c>
      <c r="AC2" s="6" t="s">
        <v>32</v>
      </c>
      <c r="AD2" s="6" t="s">
        <v>33</v>
      </c>
      <c r="AE2" s="6" t="s">
        <v>34</v>
      </c>
      <c r="AF2" s="2" t="s">
        <v>110</v>
      </c>
      <c r="AG2" s="2" t="s">
        <v>111</v>
      </c>
      <c r="AH2" s="2" t="s">
        <v>112</v>
      </c>
      <c r="AI2" s="2" t="s">
        <v>111</v>
      </c>
      <c r="AJ2" s="2" t="s">
        <v>113</v>
      </c>
      <c r="AK2" s="1" t="s">
        <v>111</v>
      </c>
    </row>
    <row r="3" spans="1:37" ht="12.75">
      <c r="A3" s="1">
        <v>1</v>
      </c>
      <c r="B3" s="1" t="s">
        <v>35</v>
      </c>
      <c r="C3" s="1" t="s">
        <v>247</v>
      </c>
      <c r="D3" s="14">
        <v>1</v>
      </c>
      <c r="E3" s="14">
        <v>99</v>
      </c>
      <c r="F3" s="14">
        <v>150</v>
      </c>
      <c r="G3" s="14">
        <v>28</v>
      </c>
      <c r="H3" s="14">
        <v>113</v>
      </c>
      <c r="I3" s="15" t="s">
        <v>114</v>
      </c>
      <c r="J3" s="20">
        <v>8.7303</v>
      </c>
      <c r="K3" s="20">
        <v>10.4268</v>
      </c>
      <c r="L3" s="20">
        <v>9.7509</v>
      </c>
      <c r="M3" s="14">
        <f aca="true" t="shared" si="0" ref="M3:M42">100*(K3-L3)/(K3-J3)</f>
        <v>39.84084880636606</v>
      </c>
      <c r="O3" s="14">
        <v>19.21</v>
      </c>
      <c r="P3" s="14">
        <f aca="true" t="shared" si="1" ref="P3:P42">O3+(K3-J3)</f>
        <v>20.9065</v>
      </c>
      <c r="Q3" s="10">
        <f aca="true" t="shared" si="2" ref="Q3:Q42">E3/((0.025*0.025)*3.14)</f>
        <v>50445.85987261146</v>
      </c>
      <c r="R3" s="10">
        <f aca="true" t="shared" si="3" ref="R3:R42">F3/((0.025*0.025)*3.14)</f>
        <v>76433.12101910826</v>
      </c>
      <c r="S3" s="10">
        <f aca="true" t="shared" si="4" ref="S3:S42">G3/((0.025*0.025)*3.14)</f>
        <v>14267.515923566876</v>
      </c>
      <c r="T3" s="10">
        <f aca="true" t="shared" si="5" ref="T3:T42">H3/((0.025*0.025)*3.14)</f>
        <v>57579.6178343949</v>
      </c>
      <c r="U3" s="10">
        <f aca="true" t="shared" si="6" ref="U3:U42">SUM(Q3:T3)</f>
        <v>198726.1146496815</v>
      </c>
      <c r="V3" s="11">
        <f aca="true" t="shared" si="7" ref="V3:V42">E3/$P3</f>
        <v>4.73536938272786</v>
      </c>
      <c r="W3" s="11">
        <f aca="true" t="shared" si="8" ref="W3:W42">F3/$P3</f>
        <v>7.174802095042211</v>
      </c>
      <c r="X3" s="11">
        <f aca="true" t="shared" si="9" ref="X3:X42">G3/$P3</f>
        <v>1.3392963910745461</v>
      </c>
      <c r="Y3" s="11">
        <f aca="true" t="shared" si="10" ref="Y3:Y42">H3/$P3</f>
        <v>5.405017578265133</v>
      </c>
      <c r="Z3" s="11">
        <f aca="true" t="shared" si="11" ref="Z3:Z42">SUM(V3:Y3)</f>
        <v>18.65448544710975</v>
      </c>
      <c r="AA3" s="11">
        <f aca="true" t="shared" si="12" ref="AA3:AA42">E3/($P3*($M3/100))</f>
        <v>11.885714096460733</v>
      </c>
      <c r="AB3" s="11">
        <f aca="true" t="shared" si="13" ref="AB3:AB42">F3/($P3*($M3/100))</f>
        <v>18.0086577219102</v>
      </c>
      <c r="AC3" s="11">
        <f aca="true" t="shared" si="14" ref="AC3:AC42">G3/($P3*($M3/100))</f>
        <v>3.3616161080899043</v>
      </c>
      <c r="AD3" s="11">
        <f aca="true" t="shared" si="15" ref="AD3:AD42">H3/($P3*($M3/100))</f>
        <v>13.566522150505685</v>
      </c>
      <c r="AE3" s="11">
        <f aca="true" t="shared" si="16" ref="AE3:AE42">SUM(AA3:AD3)</f>
        <v>46.82251007696652</v>
      </c>
      <c r="AF3" s="10">
        <f>AVERAGE(U3:U4)</f>
        <v>164585.98726114645</v>
      </c>
      <c r="AG3" s="21">
        <f>STDEV(U3:U4)/SQRT(2)</f>
        <v>34140.12738853509</v>
      </c>
      <c r="AH3" s="22">
        <f>AVERAGE(Z3:Z4)</f>
        <v>13.734364356668884</v>
      </c>
      <c r="AI3" s="22">
        <f>STDEV(Z3:Z4)/SQRT(2)</f>
        <v>4.920121090440867</v>
      </c>
      <c r="AJ3" s="22">
        <f>AVERAGE(AE3:AE4)</f>
        <v>36.75410261683914</v>
      </c>
      <c r="AK3" s="22">
        <f>STDEV(AE3:AE4)/SQRT(2)</f>
        <v>10.068407460127377</v>
      </c>
    </row>
    <row r="4" spans="1:37" ht="12.75">
      <c r="A4" s="1">
        <v>1</v>
      </c>
      <c r="B4" s="1" t="s">
        <v>35</v>
      </c>
      <c r="C4" s="1" t="s">
        <v>247</v>
      </c>
      <c r="D4" s="14">
        <v>2</v>
      </c>
      <c r="E4" s="14">
        <v>112</v>
      </c>
      <c r="F4" s="14">
        <v>73</v>
      </c>
      <c r="G4" s="14">
        <v>4</v>
      </c>
      <c r="H4" s="14">
        <v>67</v>
      </c>
      <c r="I4" s="15" t="s">
        <v>115</v>
      </c>
      <c r="J4" s="20">
        <v>8.5587</v>
      </c>
      <c r="K4" s="20">
        <v>9.9426</v>
      </c>
      <c r="L4" s="20">
        <v>9.4855</v>
      </c>
      <c r="M4" s="14">
        <f t="shared" si="0"/>
        <v>33.0298431967628</v>
      </c>
      <c r="O4" s="14">
        <v>27.66</v>
      </c>
      <c r="P4" s="14">
        <f t="shared" si="1"/>
        <v>29.0439</v>
      </c>
      <c r="Q4" s="10">
        <f t="shared" si="2"/>
        <v>57070.063694267505</v>
      </c>
      <c r="R4" s="10">
        <f t="shared" si="3"/>
        <v>37197.45222929936</v>
      </c>
      <c r="S4" s="10">
        <f t="shared" si="4"/>
        <v>2038.2165605095538</v>
      </c>
      <c r="T4" s="10">
        <f t="shared" si="5"/>
        <v>34140.127388535024</v>
      </c>
      <c r="U4" s="10">
        <f t="shared" si="6"/>
        <v>130445.85987261143</v>
      </c>
      <c r="V4" s="11">
        <f t="shared" si="7"/>
        <v>3.856231428974759</v>
      </c>
      <c r="W4" s="11">
        <f t="shared" si="8"/>
        <v>2.513436556385334</v>
      </c>
      <c r="X4" s="11">
        <f t="shared" si="9"/>
        <v>0.13772255103481282</v>
      </c>
      <c r="Y4" s="11">
        <f t="shared" si="10"/>
        <v>2.3068527298331145</v>
      </c>
      <c r="Z4" s="11">
        <f t="shared" si="11"/>
        <v>8.81424326622802</v>
      </c>
      <c r="AA4" s="11">
        <f t="shared" si="12"/>
        <v>11.674991631061397</v>
      </c>
      <c r="AB4" s="11">
        <f t="shared" si="13"/>
        <v>7.609592759531089</v>
      </c>
      <c r="AC4" s="11">
        <f t="shared" si="14"/>
        <v>0.4169639868236213</v>
      </c>
      <c r="AD4" s="11">
        <f t="shared" si="15"/>
        <v>6.984146779295657</v>
      </c>
      <c r="AE4" s="11">
        <f t="shared" si="16"/>
        <v>26.685695156711763</v>
      </c>
      <c r="AF4" s="10"/>
      <c r="AG4" s="21"/>
      <c r="AH4" s="22"/>
      <c r="AI4" s="22"/>
      <c r="AJ4" s="22"/>
      <c r="AK4" s="22"/>
    </row>
    <row r="5" spans="1:37" ht="12.75">
      <c r="A5" s="1">
        <v>2</v>
      </c>
      <c r="B5" s="1" t="s">
        <v>35</v>
      </c>
      <c r="C5" s="1" t="s">
        <v>247</v>
      </c>
      <c r="D5" s="14">
        <v>1</v>
      </c>
      <c r="E5" s="14">
        <v>20</v>
      </c>
      <c r="F5" s="14">
        <v>161</v>
      </c>
      <c r="G5" s="14">
        <v>21</v>
      </c>
      <c r="H5" s="14">
        <v>57</v>
      </c>
      <c r="I5" s="15" t="s">
        <v>115</v>
      </c>
      <c r="J5" s="20">
        <v>7.5649</v>
      </c>
      <c r="K5" s="20">
        <v>9.9742</v>
      </c>
      <c r="L5" s="20">
        <v>8.6835</v>
      </c>
      <c r="M5" s="14">
        <f t="shared" si="0"/>
        <v>53.571576806541295</v>
      </c>
      <c r="O5" s="14">
        <v>11.72</v>
      </c>
      <c r="P5" s="14">
        <f t="shared" si="1"/>
        <v>14.1293</v>
      </c>
      <c r="Q5" s="10">
        <f t="shared" si="2"/>
        <v>10191.08280254777</v>
      </c>
      <c r="R5" s="10">
        <f t="shared" si="3"/>
        <v>82038.21656050954</v>
      </c>
      <c r="S5" s="10">
        <f t="shared" si="4"/>
        <v>10700.636942675157</v>
      </c>
      <c r="T5" s="10">
        <f t="shared" si="5"/>
        <v>29044.585987261144</v>
      </c>
      <c r="U5" s="10">
        <f t="shared" si="6"/>
        <v>131974.5222929936</v>
      </c>
      <c r="V5" s="11">
        <f t="shared" si="7"/>
        <v>1.4154982907858138</v>
      </c>
      <c r="W5" s="11">
        <f t="shared" si="8"/>
        <v>11.394761240825801</v>
      </c>
      <c r="X5" s="11">
        <f t="shared" si="9"/>
        <v>1.4862732053251044</v>
      </c>
      <c r="Y5" s="11">
        <f t="shared" si="10"/>
        <v>4.03417012873957</v>
      </c>
      <c r="Z5" s="11">
        <f t="shared" si="11"/>
        <v>18.33070286567629</v>
      </c>
      <c r="AA5" s="11">
        <f t="shared" si="12"/>
        <v>2.642256164864231</v>
      </c>
      <c r="AB5" s="11">
        <f t="shared" si="13"/>
        <v>21.270162127157057</v>
      </c>
      <c r="AC5" s="11">
        <f t="shared" si="14"/>
        <v>2.774368973107442</v>
      </c>
      <c r="AD5" s="11">
        <f t="shared" si="15"/>
        <v>7.5304300698630575</v>
      </c>
      <c r="AE5" s="11">
        <f t="shared" si="16"/>
        <v>34.21721733499179</v>
      </c>
      <c r="AF5" s="10">
        <f>AVERAGE(U5:U6)</f>
        <v>166114.64968152862</v>
      </c>
      <c r="AG5" s="21">
        <f>STDEV(U5:U6)/SQRT(2)</f>
        <v>34140.12738853509</v>
      </c>
      <c r="AH5" s="22">
        <f>AVERAGE(Z5:Z6)</f>
        <v>17.810770460679475</v>
      </c>
      <c r="AI5" s="22">
        <f>STDEV(Z5:Z6)/SQRT(2)</f>
        <v>0.5199324049967767</v>
      </c>
      <c r="AJ5" s="22">
        <f>AVERAGE(AE5:AE6)</f>
        <v>39.81352954068579</v>
      </c>
      <c r="AK5" s="22">
        <f>STDEV(AE5:AE6)/SQRT(2)</f>
        <v>5.596312205693994</v>
      </c>
    </row>
    <row r="6" spans="1:37" ht="12.75">
      <c r="A6" s="1">
        <v>2</v>
      </c>
      <c r="B6" s="1" t="s">
        <v>35</v>
      </c>
      <c r="C6" s="1" t="s">
        <v>247</v>
      </c>
      <c r="D6" s="14">
        <v>2</v>
      </c>
      <c r="E6" s="14">
        <v>28</v>
      </c>
      <c r="F6" s="14">
        <f>257+8</f>
        <v>265</v>
      </c>
      <c r="G6" s="14">
        <v>67</v>
      </c>
      <c r="H6" s="14">
        <v>33</v>
      </c>
      <c r="I6" s="15" t="s">
        <v>122</v>
      </c>
      <c r="J6" s="20">
        <v>8.7204</v>
      </c>
      <c r="K6" s="20">
        <v>11.6392</v>
      </c>
      <c r="L6" s="20">
        <v>10.5278</v>
      </c>
      <c r="M6" s="14">
        <f t="shared" si="0"/>
        <v>38.0772920378238</v>
      </c>
      <c r="O6" s="14">
        <v>19.81</v>
      </c>
      <c r="P6" s="14">
        <f t="shared" si="1"/>
        <v>22.7288</v>
      </c>
      <c r="Q6" s="10">
        <f t="shared" si="2"/>
        <v>14267.515923566876</v>
      </c>
      <c r="R6" s="10">
        <f t="shared" si="3"/>
        <v>135031.84713375795</v>
      </c>
      <c r="S6" s="10">
        <f t="shared" si="4"/>
        <v>34140.127388535024</v>
      </c>
      <c r="T6" s="10">
        <f t="shared" si="5"/>
        <v>16815.286624203818</v>
      </c>
      <c r="U6" s="10">
        <f t="shared" si="6"/>
        <v>200254.77707006366</v>
      </c>
      <c r="V6" s="11">
        <f t="shared" si="7"/>
        <v>1.231917215163141</v>
      </c>
      <c r="W6" s="11">
        <f t="shared" si="8"/>
        <v>11.659216500651157</v>
      </c>
      <c r="X6" s="11">
        <f t="shared" si="9"/>
        <v>2.947801907711802</v>
      </c>
      <c r="Y6" s="11">
        <f t="shared" si="10"/>
        <v>1.451902432156559</v>
      </c>
      <c r="Z6" s="11">
        <f t="shared" si="11"/>
        <v>17.29083805568266</v>
      </c>
      <c r="AA6" s="11">
        <f t="shared" si="12"/>
        <v>3.235306791090672</v>
      </c>
      <c r="AB6" s="11">
        <f t="shared" si="13"/>
        <v>30.619867844251</v>
      </c>
      <c r="AC6" s="11">
        <f t="shared" si="14"/>
        <v>7.741626964395537</v>
      </c>
      <c r="AD6" s="11">
        <f t="shared" si="15"/>
        <v>3.8130401466425776</v>
      </c>
      <c r="AE6" s="11">
        <f t="shared" si="16"/>
        <v>45.40984174637979</v>
      </c>
      <c r="AF6" s="10"/>
      <c r="AG6" s="21"/>
      <c r="AH6" s="22"/>
      <c r="AI6" s="22"/>
      <c r="AJ6" s="22"/>
      <c r="AK6" s="22"/>
    </row>
    <row r="7" spans="1:37" ht="12.75">
      <c r="A7" s="1">
        <v>3</v>
      </c>
      <c r="B7" s="1" t="s">
        <v>35</v>
      </c>
      <c r="C7" s="1" t="s">
        <v>247</v>
      </c>
      <c r="D7" s="14">
        <v>1</v>
      </c>
      <c r="E7" s="14">
        <v>77</v>
      </c>
      <c r="F7" s="14">
        <v>120</v>
      </c>
      <c r="G7" s="14">
        <v>36</v>
      </c>
      <c r="H7" s="14">
        <v>193</v>
      </c>
      <c r="I7" s="15" t="s">
        <v>129</v>
      </c>
      <c r="J7" s="20">
        <v>8.5712</v>
      </c>
      <c r="K7" s="20">
        <v>11.4259</v>
      </c>
      <c r="L7" s="20">
        <v>10.3591</v>
      </c>
      <c r="M7" s="14">
        <f t="shared" si="0"/>
        <v>37.36995130836866</v>
      </c>
      <c r="O7" s="14">
        <v>12.96</v>
      </c>
      <c r="P7" s="14">
        <f t="shared" si="1"/>
        <v>15.814700000000002</v>
      </c>
      <c r="Q7" s="10">
        <f t="shared" si="2"/>
        <v>39235.668789808915</v>
      </c>
      <c r="R7" s="10">
        <f t="shared" si="3"/>
        <v>61146.49681528661</v>
      </c>
      <c r="S7" s="10">
        <f t="shared" si="4"/>
        <v>18343.949044585985</v>
      </c>
      <c r="T7" s="10">
        <f t="shared" si="5"/>
        <v>98343.94904458597</v>
      </c>
      <c r="U7" s="10">
        <f t="shared" si="6"/>
        <v>217070.06369426748</v>
      </c>
      <c r="V7" s="11">
        <f t="shared" si="7"/>
        <v>4.86888780691382</v>
      </c>
      <c r="W7" s="11">
        <f t="shared" si="8"/>
        <v>7.587877101683875</v>
      </c>
      <c r="X7" s="11">
        <f t="shared" si="9"/>
        <v>2.2763631305051626</v>
      </c>
      <c r="Y7" s="11">
        <f t="shared" si="10"/>
        <v>12.2038356718749</v>
      </c>
      <c r="Z7" s="11">
        <f t="shared" si="11"/>
        <v>26.936963710977757</v>
      </c>
      <c r="AA7" s="11">
        <f t="shared" si="12"/>
        <v>13.028884535430144</v>
      </c>
      <c r="AB7" s="11">
        <f t="shared" si="13"/>
        <v>20.304755120150876</v>
      </c>
      <c r="AC7" s="11">
        <f t="shared" si="14"/>
        <v>6.091426536045263</v>
      </c>
      <c r="AD7" s="11">
        <f t="shared" si="15"/>
        <v>32.656814484909326</v>
      </c>
      <c r="AE7" s="11">
        <f t="shared" si="16"/>
        <v>72.0818806765356</v>
      </c>
      <c r="AF7" s="10">
        <f>AVERAGE(U7:U8)</f>
        <v>188025.47770700633</v>
      </c>
      <c r="AG7" s="21">
        <f>STDEV(U7:U8)/SQRT(2)</f>
        <v>29044.585987261067</v>
      </c>
      <c r="AH7" s="22">
        <f>AVERAGE(Z7:Z8)</f>
        <v>33.63237814067875</v>
      </c>
      <c r="AI7" s="22">
        <f>STDEV(Z7:Z8)/SQRT(2)</f>
        <v>6.695414429700994</v>
      </c>
      <c r="AJ7" s="22">
        <f>AVERAGE(AE7:AE8)</f>
        <v>68.11187540665927</v>
      </c>
      <c r="AK7" s="22">
        <f>STDEV(AE7:AE8)/SQRT(2)</f>
        <v>3.970005269876526</v>
      </c>
    </row>
    <row r="8" spans="1:37" ht="12.75">
      <c r="A8" s="1">
        <v>3</v>
      </c>
      <c r="B8" s="1" t="s">
        <v>35</v>
      </c>
      <c r="C8" s="1" t="s">
        <v>247</v>
      </c>
      <c r="D8" s="14">
        <v>2</v>
      </c>
      <c r="E8" s="14">
        <v>50</v>
      </c>
      <c r="F8" s="14">
        <f>168+12</f>
        <v>180</v>
      </c>
      <c r="G8" s="14">
        <v>26</v>
      </c>
      <c r="H8" s="14">
        <v>56</v>
      </c>
      <c r="I8" s="15" t="s">
        <v>130</v>
      </c>
      <c r="J8" s="20">
        <v>8.1749</v>
      </c>
      <c r="K8" s="20">
        <v>9.8715</v>
      </c>
      <c r="L8" s="20">
        <v>8.8048</v>
      </c>
      <c r="M8" s="14">
        <f t="shared" si="0"/>
        <v>62.87280443239414</v>
      </c>
      <c r="O8" s="14">
        <v>6.04</v>
      </c>
      <c r="P8" s="14">
        <f t="shared" si="1"/>
        <v>7.7366</v>
      </c>
      <c r="Q8" s="10">
        <f t="shared" si="2"/>
        <v>25477.707006369423</v>
      </c>
      <c r="R8" s="10">
        <f t="shared" si="3"/>
        <v>91719.74522292992</v>
      </c>
      <c r="S8" s="10">
        <f t="shared" si="4"/>
        <v>13248.4076433121</v>
      </c>
      <c r="T8" s="10">
        <f t="shared" si="5"/>
        <v>28535.031847133752</v>
      </c>
      <c r="U8" s="10">
        <f t="shared" si="6"/>
        <v>158980.89171974518</v>
      </c>
      <c r="V8" s="11">
        <f t="shared" si="7"/>
        <v>6.462787270894191</v>
      </c>
      <c r="W8" s="11">
        <f t="shared" si="8"/>
        <v>23.266034175219087</v>
      </c>
      <c r="X8" s="11">
        <f t="shared" si="9"/>
        <v>3.3606493808649796</v>
      </c>
      <c r="Y8" s="11">
        <f t="shared" si="10"/>
        <v>7.238321743401494</v>
      </c>
      <c r="Z8" s="11">
        <f t="shared" si="11"/>
        <v>40.32779257037975</v>
      </c>
      <c r="AA8" s="11">
        <f t="shared" si="12"/>
        <v>10.279145855253676</v>
      </c>
      <c r="AB8" s="11">
        <f t="shared" si="13"/>
        <v>37.00492507891323</v>
      </c>
      <c r="AC8" s="11">
        <f t="shared" si="14"/>
        <v>5.345155844731911</v>
      </c>
      <c r="AD8" s="11">
        <f t="shared" si="15"/>
        <v>11.512643357884118</v>
      </c>
      <c r="AE8" s="11">
        <f t="shared" si="16"/>
        <v>64.14187013678294</v>
      </c>
      <c r="AF8" s="10"/>
      <c r="AG8" s="21"/>
      <c r="AH8" s="22"/>
      <c r="AI8" s="22"/>
      <c r="AJ8" s="22"/>
      <c r="AK8" s="22"/>
    </row>
    <row r="9" spans="1:37" ht="12.75">
      <c r="A9" s="1">
        <v>4</v>
      </c>
      <c r="B9" s="1" t="s">
        <v>35</v>
      </c>
      <c r="C9" s="1" t="s">
        <v>247</v>
      </c>
      <c r="D9" s="14">
        <v>1</v>
      </c>
      <c r="E9" s="14">
        <v>32</v>
      </c>
      <c r="F9" s="14">
        <v>89</v>
      </c>
      <c r="G9" s="14">
        <v>21</v>
      </c>
      <c r="H9" s="14">
        <v>65</v>
      </c>
      <c r="I9" s="15" t="s">
        <v>137</v>
      </c>
      <c r="J9" s="20">
        <v>9.0962</v>
      </c>
      <c r="K9" s="20">
        <v>10.9666</v>
      </c>
      <c r="L9" s="20">
        <v>9.8659</v>
      </c>
      <c r="M9" s="14">
        <f t="shared" si="0"/>
        <v>58.84837467921299</v>
      </c>
      <c r="O9" s="14">
        <v>6.48</v>
      </c>
      <c r="P9" s="14">
        <f t="shared" si="1"/>
        <v>8.3504</v>
      </c>
      <c r="Q9" s="10">
        <f t="shared" si="2"/>
        <v>16305.73248407643</v>
      </c>
      <c r="R9" s="10">
        <f t="shared" si="3"/>
        <v>45350.318471337574</v>
      </c>
      <c r="S9" s="10">
        <f t="shared" si="4"/>
        <v>10700.636942675157</v>
      </c>
      <c r="T9" s="10">
        <f t="shared" si="5"/>
        <v>33121.01910828025</v>
      </c>
      <c r="U9" s="10">
        <f t="shared" si="6"/>
        <v>105477.70700636941</v>
      </c>
      <c r="V9" s="11">
        <f t="shared" si="7"/>
        <v>3.832151753209427</v>
      </c>
      <c r="W9" s="11">
        <f t="shared" si="8"/>
        <v>10.65817206361372</v>
      </c>
      <c r="X9" s="11">
        <f t="shared" si="9"/>
        <v>2.5148495880436865</v>
      </c>
      <c r="Y9" s="11">
        <f t="shared" si="10"/>
        <v>7.784058248706648</v>
      </c>
      <c r="Z9" s="11">
        <f t="shared" si="11"/>
        <v>24.78923165357348</v>
      </c>
      <c r="AA9" s="11">
        <f t="shared" si="12"/>
        <v>6.511907549016911</v>
      </c>
      <c r="AB9" s="11">
        <f t="shared" si="13"/>
        <v>18.111242870703283</v>
      </c>
      <c r="AC9" s="11">
        <f t="shared" si="14"/>
        <v>4.273439329042348</v>
      </c>
      <c r="AD9" s="11">
        <f t="shared" si="15"/>
        <v>13.2273122089406</v>
      </c>
      <c r="AE9" s="11">
        <f t="shared" si="16"/>
        <v>42.12390195770314</v>
      </c>
      <c r="AF9" s="10">
        <f>AVERAGE(U9:U10)</f>
        <v>128917.19745222927</v>
      </c>
      <c r="AG9" s="21">
        <f>STDEV(U9:U10)/SQRT(2)</f>
        <v>23439.49044585993</v>
      </c>
      <c r="AH9" s="22">
        <f>AVERAGE(Z9:Z10)</f>
        <v>27.357483893323966</v>
      </c>
      <c r="AI9" s="22">
        <f>STDEV(Z9:Z10)/SQRT(2)</f>
        <v>2.568252239750468</v>
      </c>
      <c r="AJ9" s="22">
        <f>AVERAGE(AE9:AE10)</f>
        <v>47.63543675437289</v>
      </c>
      <c r="AK9" s="22">
        <f>STDEV(AE9:AE10)/SQRT(2)</f>
        <v>5.511534796669783</v>
      </c>
    </row>
    <row r="10" spans="1:37" ht="12.75">
      <c r="A10" s="1">
        <v>4</v>
      </c>
      <c r="B10" s="1" t="s">
        <v>35</v>
      </c>
      <c r="C10" s="1" t="s">
        <v>247</v>
      </c>
      <c r="D10" s="14">
        <v>2</v>
      </c>
      <c r="E10" s="14">
        <v>50</v>
      </c>
      <c r="F10" s="14">
        <f>169+3</f>
        <v>172</v>
      </c>
      <c r="G10" s="14">
        <v>15</v>
      </c>
      <c r="H10" s="14">
        <v>62</v>
      </c>
      <c r="I10" s="15" t="s">
        <v>138</v>
      </c>
      <c r="J10" s="20">
        <v>7.7783</v>
      </c>
      <c r="K10" s="20">
        <v>9.7997</v>
      </c>
      <c r="L10" s="20">
        <v>8.6615</v>
      </c>
      <c r="M10" s="14">
        <f t="shared" si="0"/>
        <v>56.30750964677943</v>
      </c>
      <c r="O10" s="14">
        <v>7.97</v>
      </c>
      <c r="P10" s="14">
        <f t="shared" si="1"/>
        <v>9.991399999999999</v>
      </c>
      <c r="Q10" s="10">
        <f t="shared" si="2"/>
        <v>25477.707006369423</v>
      </c>
      <c r="R10" s="10">
        <f t="shared" si="3"/>
        <v>87643.31210191082</v>
      </c>
      <c r="S10" s="10">
        <f t="shared" si="4"/>
        <v>7643.312101910827</v>
      </c>
      <c r="T10" s="10">
        <f t="shared" si="5"/>
        <v>31592.356687898086</v>
      </c>
      <c r="U10" s="10">
        <f t="shared" si="6"/>
        <v>152356.68789808915</v>
      </c>
      <c r="V10" s="11">
        <f t="shared" si="7"/>
        <v>5.004303701183018</v>
      </c>
      <c r="W10" s="11">
        <f t="shared" si="8"/>
        <v>17.21480473206958</v>
      </c>
      <c r="X10" s="11">
        <f t="shared" si="9"/>
        <v>1.5012911103549054</v>
      </c>
      <c r="Y10" s="11">
        <f t="shared" si="10"/>
        <v>6.205336589466943</v>
      </c>
      <c r="Z10" s="11">
        <f t="shared" si="11"/>
        <v>29.925736133074448</v>
      </c>
      <c r="AA10" s="11">
        <f t="shared" si="12"/>
        <v>8.887453436629203</v>
      </c>
      <c r="AB10" s="11">
        <f t="shared" si="13"/>
        <v>30.572839822004457</v>
      </c>
      <c r="AC10" s="11">
        <f t="shared" si="14"/>
        <v>2.666236030988761</v>
      </c>
      <c r="AD10" s="11">
        <f t="shared" si="15"/>
        <v>11.02044226142021</v>
      </c>
      <c r="AE10" s="11">
        <f t="shared" si="16"/>
        <v>53.14697155104264</v>
      </c>
      <c r="AF10" s="10"/>
      <c r="AG10" s="21"/>
      <c r="AH10" s="22"/>
      <c r="AI10" s="22"/>
      <c r="AJ10" s="22"/>
      <c r="AK10" s="22"/>
    </row>
    <row r="11" spans="1:37" ht="12.75">
      <c r="A11" s="1">
        <v>5</v>
      </c>
      <c r="B11" s="1" t="s">
        <v>35</v>
      </c>
      <c r="C11" s="1" t="s">
        <v>247</v>
      </c>
      <c r="D11" s="14">
        <v>1</v>
      </c>
      <c r="E11" s="14">
        <v>136</v>
      </c>
      <c r="F11" s="14">
        <v>195</v>
      </c>
      <c r="G11" s="14">
        <v>44</v>
      </c>
      <c r="H11" s="14">
        <v>111</v>
      </c>
      <c r="I11" s="15" t="s">
        <v>145</v>
      </c>
      <c r="J11" s="20">
        <v>9.1601</v>
      </c>
      <c r="K11" s="20">
        <v>12.5175</v>
      </c>
      <c r="L11" s="20">
        <v>11.3098</v>
      </c>
      <c r="M11" s="14">
        <f t="shared" si="0"/>
        <v>35.97128730565321</v>
      </c>
      <c r="O11" s="14">
        <v>20.45</v>
      </c>
      <c r="P11" s="14">
        <f t="shared" si="1"/>
        <v>23.8074</v>
      </c>
      <c r="Q11" s="10">
        <f t="shared" si="2"/>
        <v>69299.36305732484</v>
      </c>
      <c r="R11" s="10">
        <f t="shared" si="3"/>
        <v>99363.05732484075</v>
      </c>
      <c r="S11" s="10">
        <f t="shared" si="4"/>
        <v>22420.382165605093</v>
      </c>
      <c r="T11" s="10">
        <f t="shared" si="5"/>
        <v>56560.50955414012</v>
      </c>
      <c r="U11" s="10">
        <f t="shared" si="6"/>
        <v>247643.3121019108</v>
      </c>
      <c r="V11" s="11">
        <f t="shared" si="7"/>
        <v>5.712509555852382</v>
      </c>
      <c r="W11" s="11">
        <f t="shared" si="8"/>
        <v>8.190730613170695</v>
      </c>
      <c r="X11" s="11">
        <f t="shared" si="9"/>
        <v>1.8481648563051822</v>
      </c>
      <c r="Y11" s="11">
        <f t="shared" si="10"/>
        <v>4.662415887497165</v>
      </c>
      <c r="Z11" s="11">
        <f t="shared" si="11"/>
        <v>20.41382091282542</v>
      </c>
      <c r="AA11" s="11">
        <f t="shared" si="12"/>
        <v>15.88074818482965</v>
      </c>
      <c r="AB11" s="11">
        <f t="shared" si="13"/>
        <v>22.770190412071926</v>
      </c>
      <c r="AC11" s="11">
        <f t="shared" si="14"/>
        <v>5.1378891186213576</v>
      </c>
      <c r="AD11" s="11">
        <f t="shared" si="15"/>
        <v>12.961493003794788</v>
      </c>
      <c r="AE11" s="11">
        <f t="shared" si="16"/>
        <v>56.75032071931772</v>
      </c>
      <c r="AF11" s="10">
        <f>AVERAGE(U11:U12)</f>
        <v>197452.22929936304</v>
      </c>
      <c r="AG11" s="21">
        <f>STDEV(U11:U12)/SQRT(2)</f>
        <v>50191.08280254774</v>
      </c>
      <c r="AH11" s="22">
        <f>AVERAGE(Z11:Z12)</f>
        <v>20.840824178208923</v>
      </c>
      <c r="AI11" s="22">
        <f>STDEV(Z11:Z12)/SQRT(2)</f>
        <v>0.4270032653834484</v>
      </c>
      <c r="AJ11" s="22">
        <f>AVERAGE(AE11:AE12)</f>
        <v>40.89263190186281</v>
      </c>
      <c r="AK11" s="22">
        <f>STDEV(AE11:AE12)/SQRT(2)</f>
        <v>15.857688817454898</v>
      </c>
    </row>
    <row r="12" spans="1:37" ht="12.75">
      <c r="A12" s="1">
        <v>5</v>
      </c>
      <c r="B12" s="1" t="s">
        <v>35</v>
      </c>
      <c r="C12" s="1" t="s">
        <v>247</v>
      </c>
      <c r="D12" s="14">
        <v>2</v>
      </c>
      <c r="E12" s="14">
        <v>32</v>
      </c>
      <c r="F12" s="14">
        <f>183+8</f>
        <v>191</v>
      </c>
      <c r="G12" s="14">
        <v>23</v>
      </c>
      <c r="H12" s="14">
        <v>43</v>
      </c>
      <c r="I12" s="15" t="s">
        <v>146</v>
      </c>
      <c r="J12" s="20">
        <v>8.1549</v>
      </c>
      <c r="K12" s="20">
        <v>10.0735</v>
      </c>
      <c r="L12" s="20">
        <v>8.4436</v>
      </c>
      <c r="M12" s="14">
        <f t="shared" si="0"/>
        <v>84.95256958198684</v>
      </c>
      <c r="O12" s="14">
        <v>11.67</v>
      </c>
      <c r="P12" s="14">
        <f t="shared" si="1"/>
        <v>13.5886</v>
      </c>
      <c r="Q12" s="10">
        <f t="shared" si="2"/>
        <v>16305.73248407643</v>
      </c>
      <c r="R12" s="10">
        <f t="shared" si="3"/>
        <v>97324.8407643312</v>
      </c>
      <c r="S12" s="10">
        <f t="shared" si="4"/>
        <v>11719.745222929934</v>
      </c>
      <c r="T12" s="10">
        <f t="shared" si="5"/>
        <v>21910.828025477706</v>
      </c>
      <c r="U12" s="10">
        <f t="shared" si="6"/>
        <v>147261.14649681526</v>
      </c>
      <c r="V12" s="11">
        <f t="shared" si="7"/>
        <v>2.3549151494635208</v>
      </c>
      <c r="W12" s="11">
        <f t="shared" si="8"/>
        <v>14.055899798360391</v>
      </c>
      <c r="X12" s="11">
        <f t="shared" si="9"/>
        <v>1.6925952636769057</v>
      </c>
      <c r="Y12" s="11">
        <f t="shared" si="10"/>
        <v>3.164417232091606</v>
      </c>
      <c r="Z12" s="11">
        <f t="shared" si="11"/>
        <v>21.267827443592424</v>
      </c>
      <c r="AA12" s="11">
        <f t="shared" si="12"/>
        <v>2.772035220418868</v>
      </c>
      <c r="AB12" s="11">
        <f t="shared" si="13"/>
        <v>16.54558522187512</v>
      </c>
      <c r="AC12" s="11">
        <f t="shared" si="14"/>
        <v>1.9924003146760614</v>
      </c>
      <c r="AD12" s="11">
        <f t="shared" si="15"/>
        <v>3.7249223274378536</v>
      </c>
      <c r="AE12" s="11">
        <f t="shared" si="16"/>
        <v>25.0349430844079</v>
      </c>
      <c r="AF12" s="10"/>
      <c r="AG12" s="21"/>
      <c r="AH12" s="22"/>
      <c r="AI12" s="22"/>
      <c r="AJ12" s="22"/>
      <c r="AK12" s="22"/>
    </row>
    <row r="13" spans="1:37" ht="12.75">
      <c r="A13" s="1">
        <v>1</v>
      </c>
      <c r="B13" s="1" t="s">
        <v>38</v>
      </c>
      <c r="C13" s="1" t="s">
        <v>247</v>
      </c>
      <c r="D13" s="14">
        <v>1</v>
      </c>
      <c r="E13" s="14">
        <v>102</v>
      </c>
      <c r="F13" s="14">
        <v>152</v>
      </c>
      <c r="G13" s="14">
        <v>25</v>
      </c>
      <c r="H13" s="14">
        <v>73</v>
      </c>
      <c r="I13" s="15" t="s">
        <v>116</v>
      </c>
      <c r="J13" s="20">
        <v>7.5225</v>
      </c>
      <c r="K13" s="20">
        <v>10.2601</v>
      </c>
      <c r="L13" s="20">
        <v>9.4987</v>
      </c>
      <c r="M13" s="14">
        <f t="shared" si="0"/>
        <v>27.812682641729992</v>
      </c>
      <c r="O13" s="14">
        <v>25.47</v>
      </c>
      <c r="P13" s="14">
        <f t="shared" si="1"/>
        <v>28.2076</v>
      </c>
      <c r="Q13" s="10">
        <f t="shared" si="2"/>
        <v>51974.52229299362</v>
      </c>
      <c r="R13" s="10">
        <f t="shared" si="3"/>
        <v>77452.22929936304</v>
      </c>
      <c r="S13" s="10">
        <f t="shared" si="4"/>
        <v>12738.853503184711</v>
      </c>
      <c r="T13" s="10">
        <f t="shared" si="5"/>
        <v>37197.45222929936</v>
      </c>
      <c r="U13" s="10">
        <f t="shared" si="6"/>
        <v>179363.05732484072</v>
      </c>
      <c r="V13" s="11">
        <f t="shared" si="7"/>
        <v>3.6160467391766757</v>
      </c>
      <c r="W13" s="11">
        <f t="shared" si="8"/>
        <v>5.388618670145634</v>
      </c>
      <c r="X13" s="11">
        <f t="shared" si="9"/>
        <v>0.8862859654844794</v>
      </c>
      <c r="Y13" s="11">
        <f t="shared" si="10"/>
        <v>2.5879550192146796</v>
      </c>
      <c r="Z13" s="11">
        <f t="shared" si="11"/>
        <v>12.478906394021468</v>
      </c>
      <c r="AA13" s="11">
        <f t="shared" si="12"/>
        <v>13.001430986564309</v>
      </c>
      <c r="AB13" s="11">
        <f t="shared" si="13"/>
        <v>19.374681470174263</v>
      </c>
      <c r="AC13" s="11">
        <f t="shared" si="14"/>
        <v>3.1866252418049776</v>
      </c>
      <c r="AD13" s="11">
        <f t="shared" si="15"/>
        <v>9.304945706070535</v>
      </c>
      <c r="AE13" s="11">
        <f t="shared" si="16"/>
        <v>44.86768340461408</v>
      </c>
      <c r="AF13" s="10">
        <f>AVERAGE(U13:U14)</f>
        <v>165350.31847133755</v>
      </c>
      <c r="AG13" s="21">
        <f>STDEV(U13:U14)/SQRT(2)</f>
        <v>14012.73885350297</v>
      </c>
      <c r="AH13" s="22">
        <f>AVERAGE(Z13:Z14)</f>
        <v>16.719710086809243</v>
      </c>
      <c r="AI13" s="22">
        <f>STDEV(Z13:Z14)/SQRT(2)</f>
        <v>4.2408036927877735</v>
      </c>
      <c r="AJ13" s="22">
        <f>AVERAGE(AE13:AE14)</f>
        <v>39.942639025063414</v>
      </c>
      <c r="AK13" s="22">
        <f>STDEV(AE13:AE14)/SQRT(2)</f>
        <v>4.925044379550651</v>
      </c>
    </row>
    <row r="14" spans="1:37" ht="12.75">
      <c r="A14" s="1">
        <v>1</v>
      </c>
      <c r="B14" s="1" t="s">
        <v>38</v>
      </c>
      <c r="C14" s="1" t="s">
        <v>247</v>
      </c>
      <c r="D14" s="14">
        <v>2</v>
      </c>
      <c r="E14" s="14">
        <v>74</v>
      </c>
      <c r="F14" s="14">
        <v>170</v>
      </c>
      <c r="G14" s="14">
        <v>11</v>
      </c>
      <c r="H14" s="14">
        <v>42</v>
      </c>
      <c r="I14" s="15" t="s">
        <v>117</v>
      </c>
      <c r="J14" s="20">
        <v>7.7303</v>
      </c>
      <c r="K14" s="20">
        <v>9.1298</v>
      </c>
      <c r="L14" s="20">
        <v>8.2921</v>
      </c>
      <c r="M14" s="14">
        <f t="shared" si="0"/>
        <v>59.85709181850661</v>
      </c>
      <c r="O14" s="14">
        <v>12.77</v>
      </c>
      <c r="P14" s="14">
        <f t="shared" si="1"/>
        <v>14.1695</v>
      </c>
      <c r="Q14" s="10">
        <f t="shared" si="2"/>
        <v>37707.006369426745</v>
      </c>
      <c r="R14" s="10">
        <f t="shared" si="3"/>
        <v>86624.20382165603</v>
      </c>
      <c r="S14" s="10">
        <f t="shared" si="4"/>
        <v>5605.095541401273</v>
      </c>
      <c r="T14" s="10">
        <f t="shared" si="5"/>
        <v>21401.273885350314</v>
      </c>
      <c r="U14" s="10">
        <f t="shared" si="6"/>
        <v>151337.57961783436</v>
      </c>
      <c r="V14" s="11">
        <f t="shared" si="7"/>
        <v>5.22248491478175</v>
      </c>
      <c r="W14" s="11">
        <f t="shared" si="8"/>
        <v>11.997600479904019</v>
      </c>
      <c r="X14" s="11">
        <f t="shared" si="9"/>
        <v>0.7763153251702601</v>
      </c>
      <c r="Y14" s="11">
        <f t="shared" si="10"/>
        <v>2.9641130597409933</v>
      </c>
      <c r="Z14" s="11">
        <f t="shared" si="11"/>
        <v>20.96051377959702</v>
      </c>
      <c r="AA14" s="11">
        <f t="shared" si="12"/>
        <v>8.724922571609238</v>
      </c>
      <c r="AB14" s="11">
        <f t="shared" si="13"/>
        <v>20.043741042886086</v>
      </c>
      <c r="AC14" s="11">
        <f t="shared" si="14"/>
        <v>1.2969479498338057</v>
      </c>
      <c r="AD14" s="11">
        <f t="shared" si="15"/>
        <v>4.951983081183621</v>
      </c>
      <c r="AE14" s="11">
        <f t="shared" si="16"/>
        <v>35.01759464551275</v>
      </c>
      <c r="AF14" s="10"/>
      <c r="AG14" s="21"/>
      <c r="AH14" s="22"/>
      <c r="AI14" s="22"/>
      <c r="AJ14" s="22"/>
      <c r="AK14" s="22"/>
    </row>
    <row r="15" spans="1:37" ht="12.75">
      <c r="A15" s="1">
        <v>2</v>
      </c>
      <c r="B15" s="1" t="s">
        <v>38</v>
      </c>
      <c r="C15" s="1" t="s">
        <v>247</v>
      </c>
      <c r="D15" s="14">
        <v>1</v>
      </c>
      <c r="E15" s="14">
        <v>62</v>
      </c>
      <c r="F15" s="14">
        <v>208</v>
      </c>
      <c r="G15" s="14">
        <v>57</v>
      </c>
      <c r="H15" s="14">
        <v>66</v>
      </c>
      <c r="I15" s="15" t="s">
        <v>123</v>
      </c>
      <c r="J15" s="20">
        <v>8.5805</v>
      </c>
      <c r="K15" s="20">
        <v>10.6111</v>
      </c>
      <c r="L15" s="20">
        <v>9.2589</v>
      </c>
      <c r="M15" s="14">
        <f t="shared" si="0"/>
        <v>66.59115532354969</v>
      </c>
      <c r="O15" s="14">
        <v>8.46</v>
      </c>
      <c r="P15" s="14">
        <f t="shared" si="1"/>
        <v>10.4906</v>
      </c>
      <c r="Q15" s="10">
        <f t="shared" si="2"/>
        <v>31592.356687898086</v>
      </c>
      <c r="R15" s="10">
        <f t="shared" si="3"/>
        <v>105987.2611464968</v>
      </c>
      <c r="S15" s="10">
        <f t="shared" si="4"/>
        <v>29044.585987261144</v>
      </c>
      <c r="T15" s="10">
        <f t="shared" si="5"/>
        <v>33630.573248407636</v>
      </c>
      <c r="U15" s="10">
        <f t="shared" si="6"/>
        <v>200254.77707006366</v>
      </c>
      <c r="V15" s="11">
        <f t="shared" si="7"/>
        <v>5.910052809181552</v>
      </c>
      <c r="W15" s="11">
        <f t="shared" si="8"/>
        <v>19.827273940480048</v>
      </c>
      <c r="X15" s="11">
        <f t="shared" si="9"/>
        <v>5.433435647150782</v>
      </c>
      <c r="Y15" s="11">
        <f t="shared" si="10"/>
        <v>6.291346538806169</v>
      </c>
      <c r="Z15" s="11">
        <f t="shared" si="11"/>
        <v>37.462108935618545</v>
      </c>
      <c r="AA15" s="11">
        <f t="shared" si="12"/>
        <v>8.875131810622735</v>
      </c>
      <c r="AB15" s="11">
        <f t="shared" si="13"/>
        <v>29.774635751766592</v>
      </c>
      <c r="AC15" s="11">
        <f t="shared" si="14"/>
        <v>8.159395374282191</v>
      </c>
      <c r="AD15" s="11">
        <f t="shared" si="15"/>
        <v>9.447720959695168</v>
      </c>
      <c r="AE15" s="11">
        <f t="shared" si="16"/>
        <v>56.25688389636669</v>
      </c>
      <c r="AF15" s="10">
        <f>AVERAGE(U15:U16)</f>
        <v>185732.4840764331</v>
      </c>
      <c r="AG15" s="21">
        <f>STDEV(U15:U16)/SQRT(2)</f>
        <v>14522.292993630665</v>
      </c>
      <c r="AH15" s="22">
        <f>AVERAGE(Z15:Z16)</f>
        <v>29.760393823512032</v>
      </c>
      <c r="AI15" s="22">
        <f>STDEV(Z15:Z16)/SQRT(2)</f>
        <v>7.701715112106509</v>
      </c>
      <c r="AJ15" s="22">
        <f>AVERAGE(AE15:AE16)</f>
        <v>56.08130365762486</v>
      </c>
      <c r="AK15" s="22">
        <f>STDEV(AE15:AE16)/SQRT(2)</f>
        <v>0.17558023874144552</v>
      </c>
    </row>
    <row r="16" spans="1:37" ht="12.75">
      <c r="A16" s="1">
        <v>2</v>
      </c>
      <c r="B16" s="1" t="s">
        <v>38</v>
      </c>
      <c r="C16" s="1" t="s">
        <v>247</v>
      </c>
      <c r="D16" s="14">
        <v>2</v>
      </c>
      <c r="E16" s="14">
        <v>49</v>
      </c>
      <c r="F16" s="14">
        <v>170</v>
      </c>
      <c r="G16" s="14">
        <v>46</v>
      </c>
      <c r="H16" s="14">
        <v>71</v>
      </c>
      <c r="I16" s="15" t="s">
        <v>124</v>
      </c>
      <c r="J16" s="20">
        <v>9.0682</v>
      </c>
      <c r="K16" s="20">
        <v>11.6903</v>
      </c>
      <c r="L16" s="20">
        <v>10.6557</v>
      </c>
      <c r="M16" s="14">
        <f t="shared" si="0"/>
        <v>39.456923839670516</v>
      </c>
      <c r="O16" s="14">
        <v>12.61</v>
      </c>
      <c r="P16" s="14">
        <f t="shared" si="1"/>
        <v>15.2321</v>
      </c>
      <c r="Q16" s="10">
        <f t="shared" si="2"/>
        <v>24968.152866242035</v>
      </c>
      <c r="R16" s="10">
        <f t="shared" si="3"/>
        <v>86624.20382165603</v>
      </c>
      <c r="S16" s="10">
        <f t="shared" si="4"/>
        <v>23439.49044585987</v>
      </c>
      <c r="T16" s="10">
        <f t="shared" si="5"/>
        <v>36178.34394904458</v>
      </c>
      <c r="U16" s="10">
        <f t="shared" si="6"/>
        <v>171210.1910828025</v>
      </c>
      <c r="V16" s="11">
        <f t="shared" si="7"/>
        <v>3.216890645413305</v>
      </c>
      <c r="W16" s="11">
        <f t="shared" si="8"/>
        <v>11.16064101469922</v>
      </c>
      <c r="X16" s="11">
        <f t="shared" si="9"/>
        <v>3.0199381569186126</v>
      </c>
      <c r="Y16" s="11">
        <f t="shared" si="10"/>
        <v>4.66120889437438</v>
      </c>
      <c r="Z16" s="11">
        <f t="shared" si="11"/>
        <v>22.058678711405516</v>
      </c>
      <c r="AA16" s="11">
        <f t="shared" si="12"/>
        <v>8.152917998587107</v>
      </c>
      <c r="AB16" s="11">
        <f t="shared" si="13"/>
        <v>28.285633872649147</v>
      </c>
      <c r="AC16" s="11">
        <f t="shared" si="14"/>
        <v>7.653759753775651</v>
      </c>
      <c r="AD16" s="11">
        <f t="shared" si="15"/>
        <v>11.813411793871113</v>
      </c>
      <c r="AE16" s="11">
        <f t="shared" si="16"/>
        <v>55.90572341888302</v>
      </c>
      <c r="AF16" s="10"/>
      <c r="AG16" s="21"/>
      <c r="AH16" s="22"/>
      <c r="AI16" s="22"/>
      <c r="AJ16" s="22"/>
      <c r="AK16" s="22"/>
    </row>
    <row r="17" spans="1:37" ht="12.75">
      <c r="A17" s="1">
        <v>3</v>
      </c>
      <c r="B17" s="1" t="s">
        <v>38</v>
      </c>
      <c r="C17" s="1" t="s">
        <v>247</v>
      </c>
      <c r="D17" s="14">
        <v>1</v>
      </c>
      <c r="E17" s="14">
        <v>88</v>
      </c>
      <c r="F17" s="14">
        <v>155</v>
      </c>
      <c r="G17" s="14">
        <v>49</v>
      </c>
      <c r="H17" s="14">
        <v>102</v>
      </c>
      <c r="I17" s="15" t="s">
        <v>131</v>
      </c>
      <c r="J17" s="20">
        <v>8.808</v>
      </c>
      <c r="K17" s="20">
        <v>11.6399</v>
      </c>
      <c r="L17" s="20">
        <v>10.5432</v>
      </c>
      <c r="M17" s="14">
        <f t="shared" si="0"/>
        <v>38.72664995232882</v>
      </c>
      <c r="O17" s="14">
        <v>14.75</v>
      </c>
      <c r="P17" s="14">
        <f t="shared" si="1"/>
        <v>17.5819</v>
      </c>
      <c r="Q17" s="10">
        <f t="shared" si="2"/>
        <v>44840.764331210186</v>
      </c>
      <c r="R17" s="10">
        <f t="shared" si="3"/>
        <v>78980.89171974521</v>
      </c>
      <c r="S17" s="10">
        <f t="shared" si="4"/>
        <v>24968.152866242035</v>
      </c>
      <c r="T17" s="10">
        <f t="shared" si="5"/>
        <v>51974.52229299362</v>
      </c>
      <c r="U17" s="10">
        <f t="shared" si="6"/>
        <v>200764.33121019104</v>
      </c>
      <c r="V17" s="11">
        <f t="shared" si="7"/>
        <v>5.005147339024792</v>
      </c>
      <c r="W17" s="11">
        <f t="shared" si="8"/>
        <v>8.815884517600486</v>
      </c>
      <c r="X17" s="11">
        <f t="shared" si="9"/>
        <v>2.786957041047896</v>
      </c>
      <c r="Y17" s="11">
        <f t="shared" si="10"/>
        <v>5.801420779324191</v>
      </c>
      <c r="Z17" s="11">
        <f t="shared" si="11"/>
        <v>22.409409676997363</v>
      </c>
      <c r="AA17" s="11">
        <f t="shared" si="12"/>
        <v>12.92429720924985</v>
      </c>
      <c r="AB17" s="11">
        <f t="shared" si="13"/>
        <v>22.764387129928714</v>
      </c>
      <c r="AC17" s="11">
        <f t="shared" si="14"/>
        <v>7.196483673332303</v>
      </c>
      <c r="AD17" s="11">
        <f t="shared" si="15"/>
        <v>14.980435401630508</v>
      </c>
      <c r="AE17" s="11">
        <f t="shared" si="16"/>
        <v>57.865603414141376</v>
      </c>
      <c r="AF17" s="10">
        <f>AVERAGE(U17:U18)</f>
        <v>193375.79617834394</v>
      </c>
      <c r="AG17" s="21">
        <f>STDEV(U17:U18)/SQRT(2)</f>
        <v>7388.5350318465935</v>
      </c>
      <c r="AH17" s="22">
        <f>AVERAGE(Z17:Z18)</f>
        <v>20.857265543849635</v>
      </c>
      <c r="AI17" s="22">
        <f>STDEV(Z17:Z18)/SQRT(2)</f>
        <v>1.5521441331477448</v>
      </c>
      <c r="AJ17" s="22">
        <f>AVERAGE(AE17:AE18)</f>
        <v>53.26476426688754</v>
      </c>
      <c r="AK17" s="22">
        <f>STDEV(AE17:AE18)/SQRT(2)</f>
        <v>4.600839147253849</v>
      </c>
    </row>
    <row r="18" spans="1:37" ht="12.75">
      <c r="A18" s="1">
        <v>3</v>
      </c>
      <c r="B18" s="1" t="s">
        <v>38</v>
      </c>
      <c r="C18" s="1" t="s">
        <v>247</v>
      </c>
      <c r="D18" s="14">
        <v>2</v>
      </c>
      <c r="E18" s="14">
        <v>95</v>
      </c>
      <c r="F18" s="14">
        <f>164+7</f>
        <v>171</v>
      </c>
      <c r="G18" s="14">
        <v>47</v>
      </c>
      <c r="H18" s="14">
        <v>52</v>
      </c>
      <c r="I18" s="15" t="s">
        <v>132</v>
      </c>
      <c r="J18" s="20">
        <v>7.6682</v>
      </c>
      <c r="K18" s="20">
        <v>10.3251</v>
      </c>
      <c r="L18" s="20">
        <v>9.2711</v>
      </c>
      <c r="M18" s="14">
        <f t="shared" si="0"/>
        <v>39.67029244608378</v>
      </c>
      <c r="O18" s="14">
        <v>16.25</v>
      </c>
      <c r="P18" s="14">
        <f t="shared" si="1"/>
        <v>18.9069</v>
      </c>
      <c r="Q18" s="10">
        <f t="shared" si="2"/>
        <v>48407.64331210191</v>
      </c>
      <c r="R18" s="10">
        <f t="shared" si="3"/>
        <v>87133.75796178343</v>
      </c>
      <c r="S18" s="10">
        <f t="shared" si="4"/>
        <v>23949.044585987256</v>
      </c>
      <c r="T18" s="10">
        <f t="shared" si="5"/>
        <v>26496.8152866242</v>
      </c>
      <c r="U18" s="10">
        <f t="shared" si="6"/>
        <v>185987.2611464968</v>
      </c>
      <c r="V18" s="11">
        <f t="shared" si="7"/>
        <v>5.024620641141594</v>
      </c>
      <c r="W18" s="11">
        <f t="shared" si="8"/>
        <v>9.044317154054868</v>
      </c>
      <c r="X18" s="11">
        <f t="shared" si="9"/>
        <v>2.4858649487753146</v>
      </c>
      <c r="Y18" s="11">
        <f t="shared" si="10"/>
        <v>2.7503186667301356</v>
      </c>
      <c r="Z18" s="11">
        <f t="shared" si="11"/>
        <v>19.30512141070191</v>
      </c>
      <c r="AA18" s="11">
        <f t="shared" si="12"/>
        <v>12.66595311332932</v>
      </c>
      <c r="AB18" s="11">
        <f t="shared" si="13"/>
        <v>22.798715603992775</v>
      </c>
      <c r="AC18" s="11">
        <f t="shared" si="14"/>
        <v>6.2663136455418735</v>
      </c>
      <c r="AD18" s="11">
        <f t="shared" si="15"/>
        <v>6.932942756769733</v>
      </c>
      <c r="AE18" s="11">
        <f t="shared" si="16"/>
        <v>48.6639251196337</v>
      </c>
      <c r="AF18" s="10"/>
      <c r="AG18" s="21"/>
      <c r="AH18" s="22"/>
      <c r="AI18" s="22"/>
      <c r="AJ18" s="22"/>
      <c r="AK18" s="22"/>
    </row>
    <row r="19" spans="1:37" ht="12.75">
      <c r="A19" s="1">
        <v>4</v>
      </c>
      <c r="B19" s="1" t="s">
        <v>38</v>
      </c>
      <c r="C19" s="1" t="s">
        <v>247</v>
      </c>
      <c r="D19" s="14">
        <v>1</v>
      </c>
      <c r="E19" s="14">
        <v>124</v>
      </c>
      <c r="F19" s="14">
        <v>250</v>
      </c>
      <c r="G19" s="14">
        <v>61</v>
      </c>
      <c r="H19" s="14">
        <v>280</v>
      </c>
      <c r="I19" s="15" t="s">
        <v>139</v>
      </c>
      <c r="J19" s="20">
        <v>8.0736</v>
      </c>
      <c r="K19" s="20">
        <v>10.8439</v>
      </c>
      <c r="L19" s="20">
        <v>9.9459</v>
      </c>
      <c r="M19" s="14">
        <f t="shared" si="0"/>
        <v>32.41526188499441</v>
      </c>
      <c r="O19" s="14">
        <v>15.34</v>
      </c>
      <c r="P19" s="14">
        <f t="shared" si="1"/>
        <v>18.1103</v>
      </c>
      <c r="Q19" s="10">
        <f t="shared" si="2"/>
        <v>63184.71337579617</v>
      </c>
      <c r="R19" s="10">
        <f t="shared" si="3"/>
        <v>127388.53503184712</v>
      </c>
      <c r="S19" s="10">
        <f t="shared" si="4"/>
        <v>31082.802547770698</v>
      </c>
      <c r="T19" s="10">
        <f t="shared" si="5"/>
        <v>142675.15923566878</v>
      </c>
      <c r="U19" s="10">
        <f t="shared" si="6"/>
        <v>364331.2101910828</v>
      </c>
      <c r="V19" s="11">
        <f t="shared" si="7"/>
        <v>6.846932408629344</v>
      </c>
      <c r="W19" s="11">
        <f t="shared" si="8"/>
        <v>13.804299210946258</v>
      </c>
      <c r="X19" s="11">
        <f t="shared" si="9"/>
        <v>3.368249007470887</v>
      </c>
      <c r="Y19" s="11">
        <f t="shared" si="10"/>
        <v>15.460815116259809</v>
      </c>
      <c r="Z19" s="11">
        <f t="shared" si="11"/>
        <v>39.4802957433063</v>
      </c>
      <c r="AA19" s="11">
        <f t="shared" si="12"/>
        <v>21.122557741231482</v>
      </c>
      <c r="AB19" s="11">
        <f t="shared" si="13"/>
        <v>42.58580189764412</v>
      </c>
      <c r="AC19" s="11">
        <f t="shared" si="14"/>
        <v>10.390935663025166</v>
      </c>
      <c r="AD19" s="11">
        <f t="shared" si="15"/>
        <v>47.69609812536142</v>
      </c>
      <c r="AE19" s="11">
        <f t="shared" si="16"/>
        <v>121.79539342726218</v>
      </c>
      <c r="AF19" s="10">
        <f>AVERAGE(U19:U20)</f>
        <v>274649.6815286624</v>
      </c>
      <c r="AG19" s="21">
        <f>STDEV(U19:U20)/SQRT(2)</f>
        <v>89681.52866242047</v>
      </c>
      <c r="AH19" s="22">
        <f>AVERAGE(Z19:Z20)</f>
        <v>31.793941662123014</v>
      </c>
      <c r="AI19" s="22">
        <f>STDEV(Z19:Z20)/SQRT(2)</f>
        <v>7.686354081183293</v>
      </c>
      <c r="AJ19" s="22">
        <f>AVERAGE(AE19:AE20)</f>
        <v>90.36054371584609</v>
      </c>
      <c r="AK19" s="22">
        <f>STDEV(AE19:AE20)/SQRT(2)</f>
        <v>31.4348497114161</v>
      </c>
    </row>
    <row r="20" spans="1:37" ht="12.75">
      <c r="A20" s="1">
        <v>4</v>
      </c>
      <c r="B20" s="1" t="s">
        <v>38</v>
      </c>
      <c r="C20" s="1" t="s">
        <v>247</v>
      </c>
      <c r="D20" s="14">
        <v>2</v>
      </c>
      <c r="E20" s="14">
        <v>113</v>
      </c>
      <c r="F20" s="14">
        <f>131+8</f>
        <v>139</v>
      </c>
      <c r="G20" s="14">
        <v>25</v>
      </c>
      <c r="H20" s="14">
        <v>86</v>
      </c>
      <c r="I20" s="15" t="s">
        <v>140</v>
      </c>
      <c r="J20" s="20">
        <v>8.2371</v>
      </c>
      <c r="K20" s="20">
        <v>11.0446</v>
      </c>
      <c r="L20" s="20">
        <v>9.896</v>
      </c>
      <c r="M20" s="14">
        <f t="shared" si="0"/>
        <v>40.911843276936764</v>
      </c>
      <c r="O20" s="14">
        <v>12.25</v>
      </c>
      <c r="P20" s="14">
        <f t="shared" si="1"/>
        <v>15.057500000000001</v>
      </c>
      <c r="Q20" s="10">
        <f t="shared" si="2"/>
        <v>57579.6178343949</v>
      </c>
      <c r="R20" s="10">
        <f t="shared" si="3"/>
        <v>70828.025477707</v>
      </c>
      <c r="S20" s="10">
        <f t="shared" si="4"/>
        <v>12738.853503184711</v>
      </c>
      <c r="T20" s="10">
        <f t="shared" si="5"/>
        <v>43821.65605095541</v>
      </c>
      <c r="U20" s="10">
        <f t="shared" si="6"/>
        <v>184968.15286624202</v>
      </c>
      <c r="V20" s="11">
        <f t="shared" si="7"/>
        <v>7.504565830981238</v>
      </c>
      <c r="W20" s="11">
        <f t="shared" si="8"/>
        <v>9.23128009297692</v>
      </c>
      <c r="X20" s="11">
        <f t="shared" si="9"/>
        <v>1.660302174995849</v>
      </c>
      <c r="Y20" s="11">
        <f t="shared" si="10"/>
        <v>5.711439481985721</v>
      </c>
      <c r="Z20" s="11">
        <f t="shared" si="11"/>
        <v>24.10758758093973</v>
      </c>
      <c r="AA20" s="11">
        <f t="shared" si="12"/>
        <v>18.34326011708152</v>
      </c>
      <c r="AB20" s="11">
        <f t="shared" si="13"/>
        <v>22.563833241365764</v>
      </c>
      <c r="AC20" s="11">
        <f t="shared" si="14"/>
        <v>4.05824338873485</v>
      </c>
      <c r="AD20" s="11">
        <f t="shared" si="15"/>
        <v>13.960357257247882</v>
      </c>
      <c r="AE20" s="11">
        <f t="shared" si="16"/>
        <v>58.925694004430014</v>
      </c>
      <c r="AF20" s="10"/>
      <c r="AG20" s="21"/>
      <c r="AH20" s="22"/>
      <c r="AI20" s="22"/>
      <c r="AJ20" s="22"/>
      <c r="AK20" s="22"/>
    </row>
    <row r="21" spans="1:37" ht="12.75">
      <c r="A21" s="1">
        <v>5</v>
      </c>
      <c r="B21" s="1" t="s">
        <v>38</v>
      </c>
      <c r="C21" s="1" t="s">
        <v>247</v>
      </c>
      <c r="D21" s="14">
        <v>1</v>
      </c>
      <c r="E21" s="14">
        <v>119</v>
      </c>
      <c r="F21" s="14">
        <v>166</v>
      </c>
      <c r="G21" s="14">
        <v>15</v>
      </c>
      <c r="H21" s="14">
        <v>149</v>
      </c>
      <c r="I21" s="15" t="s">
        <v>147</v>
      </c>
      <c r="J21" s="20">
        <v>8.2324</v>
      </c>
      <c r="K21" s="20">
        <v>10.6114</v>
      </c>
      <c r="L21" s="20">
        <v>9.5535</v>
      </c>
      <c r="M21" s="14">
        <f t="shared" si="0"/>
        <v>44.46826397646071</v>
      </c>
      <c r="O21" s="14">
        <v>9.03</v>
      </c>
      <c r="P21" s="14">
        <f t="shared" si="1"/>
        <v>11.408999999999999</v>
      </c>
      <c r="Q21" s="10">
        <f t="shared" si="2"/>
        <v>60636.942675159225</v>
      </c>
      <c r="R21" s="10">
        <f t="shared" si="3"/>
        <v>84585.98726114648</v>
      </c>
      <c r="S21" s="10">
        <f t="shared" si="4"/>
        <v>7643.312101910827</v>
      </c>
      <c r="T21" s="10">
        <f t="shared" si="5"/>
        <v>75923.56687898088</v>
      </c>
      <c r="U21" s="10">
        <f t="shared" si="6"/>
        <v>228789.8089171974</v>
      </c>
      <c r="V21" s="11">
        <f t="shared" si="7"/>
        <v>10.430361994916295</v>
      </c>
      <c r="W21" s="11">
        <f t="shared" si="8"/>
        <v>14.549916732404244</v>
      </c>
      <c r="X21" s="11">
        <f t="shared" si="9"/>
        <v>1.3147515119642388</v>
      </c>
      <c r="Y21" s="11">
        <f t="shared" si="10"/>
        <v>13.059865018844773</v>
      </c>
      <c r="Z21" s="11">
        <f t="shared" si="11"/>
        <v>39.35489525812955</v>
      </c>
      <c r="AA21" s="11">
        <f t="shared" si="12"/>
        <v>23.4557436297437</v>
      </c>
      <c r="AB21" s="11">
        <f t="shared" si="13"/>
        <v>32.71977682804583</v>
      </c>
      <c r="AC21" s="11">
        <f t="shared" si="14"/>
        <v>2.9566063398836597</v>
      </c>
      <c r="AD21" s="11">
        <f t="shared" si="15"/>
        <v>29.36895630951102</v>
      </c>
      <c r="AE21" s="11">
        <f t="shared" si="16"/>
        <v>88.50108310718421</v>
      </c>
      <c r="AF21" s="10">
        <f>AVERAGE(U21:U22)</f>
        <v>214522.29299363052</v>
      </c>
      <c r="AG21" s="21">
        <f>STDEV(U21:U22)/SQRT(2)</f>
        <v>14267.51592356714</v>
      </c>
      <c r="AH21" s="22">
        <f>AVERAGE(Z21:Z22)</f>
        <v>37.10801365675853</v>
      </c>
      <c r="AI21" s="22">
        <f>STDEV(Z21:Z22)/SQRT(2)</f>
        <v>2.246881601371038</v>
      </c>
      <c r="AJ21" s="22">
        <f>AVERAGE(AE21:AE22)</f>
        <v>79.32415856640714</v>
      </c>
      <c r="AK21" s="22">
        <f>STDEV(AE21:AE22)/SQRT(2)</f>
        <v>9.176924540777154</v>
      </c>
    </row>
    <row r="22" spans="1:37" ht="12.75">
      <c r="A22" s="1">
        <v>5</v>
      </c>
      <c r="B22" s="1" t="s">
        <v>38</v>
      </c>
      <c r="C22" s="1" t="s">
        <v>247</v>
      </c>
      <c r="D22" s="14">
        <v>2</v>
      </c>
      <c r="E22" s="14">
        <v>43</v>
      </c>
      <c r="F22" s="14">
        <v>239</v>
      </c>
      <c r="G22" s="14">
        <v>33</v>
      </c>
      <c r="H22" s="14">
        <v>78</v>
      </c>
      <c r="I22" s="15" t="s">
        <v>148</v>
      </c>
      <c r="J22" s="20">
        <v>7.8669</v>
      </c>
      <c r="K22" s="20">
        <v>9.9302</v>
      </c>
      <c r="L22" s="20">
        <v>8.9048</v>
      </c>
      <c r="M22" s="14">
        <f t="shared" si="0"/>
        <v>49.6970871904231</v>
      </c>
      <c r="O22" s="14">
        <v>9.21</v>
      </c>
      <c r="P22" s="14">
        <f t="shared" si="1"/>
        <v>11.273299999999999</v>
      </c>
      <c r="Q22" s="10">
        <f t="shared" si="2"/>
        <v>21910.828025477706</v>
      </c>
      <c r="R22" s="10">
        <f t="shared" si="3"/>
        <v>121783.43949044585</v>
      </c>
      <c r="S22" s="10">
        <f t="shared" si="4"/>
        <v>16815.286624203818</v>
      </c>
      <c r="T22" s="10">
        <f t="shared" si="5"/>
        <v>39745.2229299363</v>
      </c>
      <c r="U22" s="10">
        <f t="shared" si="6"/>
        <v>200254.77707006366</v>
      </c>
      <c r="V22" s="11">
        <f t="shared" si="7"/>
        <v>3.814322336849015</v>
      </c>
      <c r="W22" s="11">
        <f t="shared" si="8"/>
        <v>21.200535779230574</v>
      </c>
      <c r="X22" s="11">
        <f t="shared" si="9"/>
        <v>2.9272706306050584</v>
      </c>
      <c r="Y22" s="11">
        <f t="shared" si="10"/>
        <v>6.919003308702865</v>
      </c>
      <c r="Z22" s="11">
        <f t="shared" si="11"/>
        <v>34.86113205538751</v>
      </c>
      <c r="AA22" s="11">
        <f t="shared" si="12"/>
        <v>7.675142654203799</v>
      </c>
      <c r="AB22" s="11">
        <f t="shared" si="13"/>
        <v>42.65951382220251</v>
      </c>
      <c r="AC22" s="11">
        <f t="shared" si="14"/>
        <v>5.890225757877334</v>
      </c>
      <c r="AD22" s="11">
        <f t="shared" si="15"/>
        <v>13.922351791346426</v>
      </c>
      <c r="AE22" s="11">
        <f t="shared" si="16"/>
        <v>70.14723402563007</v>
      </c>
      <c r="AF22" s="10"/>
      <c r="AG22" s="21"/>
      <c r="AH22" s="22"/>
      <c r="AI22" s="22"/>
      <c r="AJ22" s="22"/>
      <c r="AK22" s="22"/>
    </row>
    <row r="23" spans="1:37" ht="12.75">
      <c r="A23" s="1">
        <v>1</v>
      </c>
      <c r="B23" s="1" t="s">
        <v>41</v>
      </c>
      <c r="C23" s="1" t="s">
        <v>248</v>
      </c>
      <c r="D23" s="14">
        <v>1</v>
      </c>
      <c r="E23" s="14">
        <v>120</v>
      </c>
      <c r="F23" s="14">
        <v>222</v>
      </c>
      <c r="G23" s="14">
        <v>47</v>
      </c>
      <c r="H23" s="14">
        <v>63</v>
      </c>
      <c r="I23" s="15" t="s">
        <v>118</v>
      </c>
      <c r="J23" s="20">
        <v>8.0573</v>
      </c>
      <c r="K23" s="20">
        <v>9.9542</v>
      </c>
      <c r="L23" s="20">
        <v>9.1685</v>
      </c>
      <c r="M23" s="14">
        <f t="shared" si="0"/>
        <v>41.42021192471928</v>
      </c>
      <c r="O23" s="14">
        <v>12.9</v>
      </c>
      <c r="P23" s="14">
        <f t="shared" si="1"/>
        <v>14.7969</v>
      </c>
      <c r="Q23" s="10">
        <f t="shared" si="2"/>
        <v>61146.49681528661</v>
      </c>
      <c r="R23" s="10">
        <f t="shared" si="3"/>
        <v>113121.01910828023</v>
      </c>
      <c r="S23" s="10">
        <f t="shared" si="4"/>
        <v>23949.044585987256</v>
      </c>
      <c r="T23" s="10">
        <f t="shared" si="5"/>
        <v>32101.910828025473</v>
      </c>
      <c r="U23" s="10">
        <f t="shared" si="6"/>
        <v>230318.4713375796</v>
      </c>
      <c r="V23" s="11">
        <f t="shared" si="7"/>
        <v>8.109806783853374</v>
      </c>
      <c r="W23" s="11">
        <f t="shared" si="8"/>
        <v>15.003142550128743</v>
      </c>
      <c r="X23" s="11">
        <f t="shared" si="9"/>
        <v>3.1763409903425717</v>
      </c>
      <c r="Y23" s="11">
        <f t="shared" si="10"/>
        <v>4.2576485615230215</v>
      </c>
      <c r="Z23" s="11">
        <f t="shared" si="11"/>
        <v>30.54693888584771</v>
      </c>
      <c r="AA23" s="11">
        <f t="shared" si="12"/>
        <v>19.57934642776055</v>
      </c>
      <c r="AB23" s="11">
        <f t="shared" si="13"/>
        <v>36.221790891357024</v>
      </c>
      <c r="AC23" s="11">
        <f t="shared" si="14"/>
        <v>7.668577350872883</v>
      </c>
      <c r="AD23" s="11">
        <f t="shared" si="15"/>
        <v>10.27915687457429</v>
      </c>
      <c r="AE23" s="11">
        <f t="shared" si="16"/>
        <v>73.74887154456474</v>
      </c>
      <c r="AF23" s="10">
        <f>AVERAGE(U23:U24)</f>
        <v>233630.5732484076</v>
      </c>
      <c r="AG23" s="21">
        <f>STDEV(U23:U24)/SQRT(2)</f>
        <v>3312.1019108280584</v>
      </c>
      <c r="AH23" s="22">
        <f>AVERAGE(Z23:Z24)</f>
        <v>32.66067694522346</v>
      </c>
      <c r="AI23" s="22">
        <f>STDEV(Z23:Z24)/SQRT(2)</f>
        <v>2.1137380593756996</v>
      </c>
      <c r="AJ23" s="22">
        <f>AVERAGE(AE23:AE24)</f>
        <v>82.02583754911512</v>
      </c>
      <c r="AK23" s="22">
        <f>STDEV(AE23:AE24)/SQRT(2)</f>
        <v>8.27696600455033</v>
      </c>
    </row>
    <row r="24" spans="1:37" ht="12.75">
      <c r="A24" s="1">
        <v>1</v>
      </c>
      <c r="B24" s="1" t="s">
        <v>41</v>
      </c>
      <c r="C24" s="1" t="s">
        <v>248</v>
      </c>
      <c r="D24" s="14">
        <v>2</v>
      </c>
      <c r="E24" s="14">
        <v>157</v>
      </c>
      <c r="F24" s="14">
        <v>206</v>
      </c>
      <c r="G24" s="14">
        <v>62</v>
      </c>
      <c r="H24" s="14">
        <v>40</v>
      </c>
      <c r="I24" s="15" t="s">
        <v>119</v>
      </c>
      <c r="J24" s="20">
        <v>8.2422</v>
      </c>
      <c r="K24" s="20">
        <v>10.1841</v>
      </c>
      <c r="L24" s="20">
        <v>9.4363</v>
      </c>
      <c r="M24" s="14">
        <f t="shared" si="0"/>
        <v>38.50867706885017</v>
      </c>
      <c r="O24" s="14">
        <v>11.43</v>
      </c>
      <c r="P24" s="14">
        <f t="shared" si="1"/>
        <v>13.3719</v>
      </c>
      <c r="Q24" s="10">
        <f t="shared" si="2"/>
        <v>79999.99999999999</v>
      </c>
      <c r="R24" s="10">
        <f t="shared" si="3"/>
        <v>104968.15286624202</v>
      </c>
      <c r="S24" s="10">
        <f t="shared" si="4"/>
        <v>31592.356687898086</v>
      </c>
      <c r="T24" s="10">
        <f t="shared" si="5"/>
        <v>20382.16560509554</v>
      </c>
      <c r="U24" s="10">
        <f t="shared" si="6"/>
        <v>236942.6751592356</v>
      </c>
      <c r="V24" s="11">
        <f t="shared" si="7"/>
        <v>11.7410390445636</v>
      </c>
      <c r="W24" s="11">
        <f t="shared" si="8"/>
        <v>15.405439765478354</v>
      </c>
      <c r="X24" s="11">
        <f t="shared" si="9"/>
        <v>4.636588667279893</v>
      </c>
      <c r="Y24" s="11">
        <f t="shared" si="10"/>
        <v>2.9913475272773504</v>
      </c>
      <c r="Z24" s="11">
        <f t="shared" si="11"/>
        <v>34.7744150045992</v>
      </c>
      <c r="AA24" s="11">
        <f t="shared" si="12"/>
        <v>30.489333672958026</v>
      </c>
      <c r="AB24" s="11">
        <f t="shared" si="13"/>
        <v>40.005112972161484</v>
      </c>
      <c r="AC24" s="11">
        <f t="shared" si="14"/>
        <v>12.0403738071554</v>
      </c>
      <c r="AD24" s="11">
        <f t="shared" si="15"/>
        <v>7.76798310139058</v>
      </c>
      <c r="AE24" s="11">
        <f t="shared" si="16"/>
        <v>90.3028035536655</v>
      </c>
      <c r="AF24" s="10"/>
      <c r="AG24" s="21"/>
      <c r="AH24" s="22"/>
      <c r="AI24" s="22"/>
      <c r="AJ24" s="22"/>
      <c r="AK24" s="22"/>
    </row>
    <row r="25" spans="1:37" ht="12.75">
      <c r="A25" s="1">
        <v>2</v>
      </c>
      <c r="B25" s="1" t="s">
        <v>41</v>
      </c>
      <c r="C25" s="1" t="s">
        <v>248</v>
      </c>
      <c r="D25" s="14">
        <v>1</v>
      </c>
      <c r="E25" s="14">
        <v>35</v>
      </c>
      <c r="F25" s="14">
        <f>127+4</f>
        <v>131</v>
      </c>
      <c r="G25" s="14">
        <v>33</v>
      </c>
      <c r="H25" s="14">
        <v>27</v>
      </c>
      <c r="I25" s="15" t="s">
        <v>125</v>
      </c>
      <c r="J25" s="20">
        <v>8.428</v>
      </c>
      <c r="K25" s="20">
        <v>11.7905</v>
      </c>
      <c r="L25" s="20">
        <v>10.6395</v>
      </c>
      <c r="M25" s="14">
        <f t="shared" si="0"/>
        <v>34.23048327137547</v>
      </c>
      <c r="O25" s="14">
        <v>11.8</v>
      </c>
      <c r="P25" s="14">
        <f t="shared" si="1"/>
        <v>15.1625</v>
      </c>
      <c r="Q25" s="10">
        <f t="shared" si="2"/>
        <v>17834.394904458597</v>
      </c>
      <c r="R25" s="10">
        <f t="shared" si="3"/>
        <v>66751.59235668789</v>
      </c>
      <c r="S25" s="10">
        <f t="shared" si="4"/>
        <v>16815.286624203818</v>
      </c>
      <c r="T25" s="10">
        <f t="shared" si="5"/>
        <v>13757.961783439488</v>
      </c>
      <c r="U25" s="10">
        <f t="shared" si="6"/>
        <v>115159.23566878978</v>
      </c>
      <c r="V25" s="11">
        <f t="shared" si="7"/>
        <v>2.3083264633140974</v>
      </c>
      <c r="W25" s="11">
        <f t="shared" si="8"/>
        <v>8.639736191261335</v>
      </c>
      <c r="X25" s="11">
        <f t="shared" si="9"/>
        <v>2.1764220939818633</v>
      </c>
      <c r="Y25" s="11">
        <f t="shared" si="10"/>
        <v>1.7807089859851608</v>
      </c>
      <c r="Z25" s="11">
        <f t="shared" si="11"/>
        <v>14.905193734542456</v>
      </c>
      <c r="AA25" s="11">
        <f t="shared" si="12"/>
        <v>6.743481957335927</v>
      </c>
      <c r="AB25" s="11">
        <f t="shared" si="13"/>
        <v>25.239889611743042</v>
      </c>
      <c r="AC25" s="11">
        <f t="shared" si="14"/>
        <v>6.358140131202446</v>
      </c>
      <c r="AD25" s="11">
        <f t="shared" si="15"/>
        <v>5.202114652802001</v>
      </c>
      <c r="AE25" s="11">
        <f t="shared" si="16"/>
        <v>43.54362635308342</v>
      </c>
      <c r="AF25" s="10">
        <f>AVERAGE(U25:U26)</f>
        <v>131719.74522292992</v>
      </c>
      <c r="AG25" s="21">
        <f>STDEV(U25:U26)/SQRT(2)</f>
        <v>16560.509554140062</v>
      </c>
      <c r="AH25" s="22">
        <f>AVERAGE(Z25:Z26)</f>
        <v>21.648272796087962</v>
      </c>
      <c r="AI25" s="22">
        <f>STDEV(Z25:Z26)/SQRT(2)</f>
        <v>6.743079061545504</v>
      </c>
      <c r="AJ25" s="22">
        <f>AVERAGE(AE25:AE26)</f>
        <v>41.460870470989974</v>
      </c>
      <c r="AK25" s="22">
        <f>STDEV(AE25:AE26)/SQRT(2)</f>
        <v>2.082755882093486</v>
      </c>
    </row>
    <row r="26" spans="1:37" ht="12.75">
      <c r="A26" s="1">
        <v>2</v>
      </c>
      <c r="B26" s="1" t="s">
        <v>41</v>
      </c>
      <c r="C26" s="1" t="s">
        <v>248</v>
      </c>
      <c r="D26" s="14">
        <v>2</v>
      </c>
      <c r="E26" s="14">
        <v>72</v>
      </c>
      <c r="F26" s="14">
        <f>170+6</f>
        <v>176</v>
      </c>
      <c r="G26" s="14">
        <v>15</v>
      </c>
      <c r="H26" s="14">
        <v>28</v>
      </c>
      <c r="I26" s="15" t="s">
        <v>126</v>
      </c>
      <c r="J26" s="20">
        <v>7.5993</v>
      </c>
      <c r="K26" s="20">
        <v>9.2989</v>
      </c>
      <c r="L26" s="20">
        <v>8.0735</v>
      </c>
      <c r="M26" s="14">
        <f t="shared" si="0"/>
        <v>72.09931748646746</v>
      </c>
      <c r="O26" s="14">
        <v>8.55</v>
      </c>
      <c r="P26" s="14">
        <f t="shared" si="1"/>
        <v>10.249600000000001</v>
      </c>
      <c r="Q26" s="10">
        <f t="shared" si="2"/>
        <v>36687.89808917197</v>
      </c>
      <c r="R26" s="10">
        <f t="shared" si="3"/>
        <v>89681.52866242037</v>
      </c>
      <c r="S26" s="10">
        <f t="shared" si="4"/>
        <v>7643.312101910827</v>
      </c>
      <c r="T26" s="10">
        <f t="shared" si="5"/>
        <v>14267.515923566876</v>
      </c>
      <c r="U26" s="10">
        <f t="shared" si="6"/>
        <v>148280.25477707005</v>
      </c>
      <c r="V26" s="11">
        <f t="shared" si="7"/>
        <v>7.024664377146425</v>
      </c>
      <c r="W26" s="11">
        <f t="shared" si="8"/>
        <v>17.171401810802372</v>
      </c>
      <c r="X26" s="11">
        <f t="shared" si="9"/>
        <v>1.4634717452388384</v>
      </c>
      <c r="Y26" s="11">
        <f t="shared" si="10"/>
        <v>2.7318139244458317</v>
      </c>
      <c r="Z26" s="11">
        <f t="shared" si="11"/>
        <v>28.391351857633467</v>
      </c>
      <c r="AA26" s="11">
        <f t="shared" si="12"/>
        <v>9.743038661170274</v>
      </c>
      <c r="AB26" s="11">
        <f t="shared" si="13"/>
        <v>23.816316727305118</v>
      </c>
      <c r="AC26" s="11">
        <f t="shared" si="14"/>
        <v>2.029799721077141</v>
      </c>
      <c r="AD26" s="11">
        <f t="shared" si="15"/>
        <v>3.788959479343996</v>
      </c>
      <c r="AE26" s="11">
        <f t="shared" si="16"/>
        <v>39.37811458889653</v>
      </c>
      <c r="AF26" s="10"/>
      <c r="AG26" s="21"/>
      <c r="AH26" s="22"/>
      <c r="AI26" s="22"/>
      <c r="AJ26" s="22"/>
      <c r="AK26" s="22"/>
    </row>
    <row r="27" spans="1:37" ht="12.75">
      <c r="A27" s="1">
        <v>3</v>
      </c>
      <c r="B27" s="1" t="s">
        <v>41</v>
      </c>
      <c r="C27" s="1" t="s">
        <v>248</v>
      </c>
      <c r="D27" s="14">
        <v>1</v>
      </c>
      <c r="E27" s="14">
        <v>116</v>
      </c>
      <c r="F27" s="14">
        <v>107</v>
      </c>
      <c r="G27" s="14">
        <v>38</v>
      </c>
      <c r="H27" s="14">
        <v>152</v>
      </c>
      <c r="I27" s="15" t="s">
        <v>133</v>
      </c>
      <c r="J27" s="20">
        <v>8.0061</v>
      </c>
      <c r="K27" s="20">
        <v>9.9603</v>
      </c>
      <c r="L27" s="20">
        <v>8.6861</v>
      </c>
      <c r="M27" s="14">
        <f t="shared" si="0"/>
        <v>65.20315218503737</v>
      </c>
      <c r="O27" s="14">
        <v>6.5</v>
      </c>
      <c r="P27" s="14">
        <f t="shared" si="1"/>
        <v>8.4542</v>
      </c>
      <c r="Q27" s="10">
        <f t="shared" si="2"/>
        <v>59108.28025477706</v>
      </c>
      <c r="R27" s="10">
        <f t="shared" si="3"/>
        <v>54522.292993630566</v>
      </c>
      <c r="S27" s="10">
        <f t="shared" si="4"/>
        <v>19363.05732484076</v>
      </c>
      <c r="T27" s="10">
        <f t="shared" si="5"/>
        <v>77452.22929936304</v>
      </c>
      <c r="U27" s="10">
        <f t="shared" si="6"/>
        <v>210445.8598726114</v>
      </c>
      <c r="V27" s="11">
        <f t="shared" si="7"/>
        <v>13.720990750159684</v>
      </c>
      <c r="W27" s="11">
        <f t="shared" si="8"/>
        <v>12.656431122992123</v>
      </c>
      <c r="X27" s="11">
        <f t="shared" si="9"/>
        <v>4.494807314707483</v>
      </c>
      <c r="Y27" s="11">
        <f t="shared" si="10"/>
        <v>17.979229258829932</v>
      </c>
      <c r="Z27" s="11">
        <f t="shared" si="11"/>
        <v>48.85145844668922</v>
      </c>
      <c r="AA27" s="11">
        <f t="shared" si="12"/>
        <v>21.043446965909627</v>
      </c>
      <c r="AB27" s="11">
        <f t="shared" si="13"/>
        <v>19.410765735795948</v>
      </c>
      <c r="AC27" s="11">
        <f t="shared" si="14"/>
        <v>6.893542971591085</v>
      </c>
      <c r="AD27" s="11">
        <f t="shared" si="15"/>
        <v>27.57417188636434</v>
      </c>
      <c r="AE27" s="11">
        <f t="shared" si="16"/>
        <v>74.921927559661</v>
      </c>
      <c r="AF27" s="10">
        <f>AVERAGE(U27:U28)</f>
        <v>146496.8152866242</v>
      </c>
      <c r="AG27" s="21">
        <f>STDEV(U27:U28)/SQRT(2)</f>
        <v>63949.04458598719</v>
      </c>
      <c r="AH27" s="22">
        <f>AVERAGE(Z27:Z28)</f>
        <v>30.165972581316108</v>
      </c>
      <c r="AI27" s="22">
        <f>STDEV(Z27:Z28)/SQRT(2)</f>
        <v>18.685485865373114</v>
      </c>
      <c r="AJ27" s="22">
        <f>AVERAGE(AE27:AE28)</f>
        <v>57.1025741323008</v>
      </c>
      <c r="AK27" s="22">
        <f>STDEV(AE27:AE28)/SQRT(2)</f>
        <v>17.819353427360195</v>
      </c>
    </row>
    <row r="28" spans="1:37" ht="12.75">
      <c r="A28" s="1">
        <v>3</v>
      </c>
      <c r="B28" s="1" t="s">
        <v>41</v>
      </c>
      <c r="C28" s="1" t="s">
        <v>248</v>
      </c>
      <c r="D28" s="14">
        <v>2</v>
      </c>
      <c r="E28" s="14">
        <v>50</v>
      </c>
      <c r="F28" s="14">
        <v>83</v>
      </c>
      <c r="G28" s="14">
        <v>21</v>
      </c>
      <c r="H28" s="14">
        <v>8</v>
      </c>
      <c r="I28" s="15" t="s">
        <v>134</v>
      </c>
      <c r="J28" s="20">
        <v>7.3159</v>
      </c>
      <c r="K28" s="20">
        <v>10.7568</v>
      </c>
      <c r="L28" s="20">
        <v>9.7512</v>
      </c>
      <c r="M28" s="14">
        <f t="shared" si="0"/>
        <v>29.224912086953978</v>
      </c>
      <c r="O28" s="14">
        <v>10.67</v>
      </c>
      <c r="P28" s="14">
        <f t="shared" si="1"/>
        <v>14.1109</v>
      </c>
      <c r="Q28" s="10">
        <f t="shared" si="2"/>
        <v>25477.707006369423</v>
      </c>
      <c r="R28" s="10">
        <f t="shared" si="3"/>
        <v>42292.99363057324</v>
      </c>
      <c r="S28" s="10">
        <f t="shared" si="4"/>
        <v>10700.636942675157</v>
      </c>
      <c r="T28" s="10">
        <f t="shared" si="5"/>
        <v>4076.4331210191076</v>
      </c>
      <c r="U28" s="10">
        <f t="shared" si="6"/>
        <v>82547.77070063693</v>
      </c>
      <c r="V28" s="11">
        <f t="shared" si="7"/>
        <v>3.5433600975132697</v>
      </c>
      <c r="W28" s="11">
        <f t="shared" si="8"/>
        <v>5.881977761872028</v>
      </c>
      <c r="X28" s="11">
        <f t="shared" si="9"/>
        <v>1.4882112409555732</v>
      </c>
      <c r="Y28" s="11">
        <f t="shared" si="10"/>
        <v>0.5669376156021232</v>
      </c>
      <c r="Z28" s="11">
        <f t="shared" si="11"/>
        <v>11.480486715942995</v>
      </c>
      <c r="AA28" s="11">
        <f t="shared" si="12"/>
        <v>12.124450834858209</v>
      </c>
      <c r="AB28" s="11">
        <f t="shared" si="13"/>
        <v>20.126588385864626</v>
      </c>
      <c r="AC28" s="11">
        <f t="shared" si="14"/>
        <v>5.092269350640447</v>
      </c>
      <c r="AD28" s="11">
        <f t="shared" si="15"/>
        <v>1.9399121335773133</v>
      </c>
      <c r="AE28" s="11">
        <f t="shared" si="16"/>
        <v>39.2832207049406</v>
      </c>
      <c r="AF28" s="10"/>
      <c r="AG28" s="21"/>
      <c r="AH28" s="22"/>
      <c r="AI28" s="22"/>
      <c r="AJ28" s="22"/>
      <c r="AK28" s="22"/>
    </row>
    <row r="29" spans="1:37" ht="12.75">
      <c r="A29" s="1">
        <v>4</v>
      </c>
      <c r="B29" s="1" t="s">
        <v>41</v>
      </c>
      <c r="C29" s="1" t="s">
        <v>248</v>
      </c>
      <c r="D29" s="14">
        <v>1</v>
      </c>
      <c r="E29" s="14">
        <v>34</v>
      </c>
      <c r="F29" s="14">
        <v>150</v>
      </c>
      <c r="G29" s="14">
        <v>30</v>
      </c>
      <c r="H29" s="14">
        <v>146</v>
      </c>
      <c r="I29" s="15" t="s">
        <v>141</v>
      </c>
      <c r="J29" s="20">
        <v>7.361</v>
      </c>
      <c r="K29" s="20">
        <v>9.5318</v>
      </c>
      <c r="L29" s="20">
        <v>8.2729</v>
      </c>
      <c r="M29" s="14">
        <f t="shared" si="0"/>
        <v>57.99244518149992</v>
      </c>
      <c r="O29" s="14">
        <v>10.81</v>
      </c>
      <c r="P29" s="14">
        <f t="shared" si="1"/>
        <v>12.980800000000002</v>
      </c>
      <c r="Q29" s="10">
        <f t="shared" si="2"/>
        <v>17324.84076433121</v>
      </c>
      <c r="R29" s="10">
        <f t="shared" si="3"/>
        <v>76433.12101910826</v>
      </c>
      <c r="S29" s="10">
        <f t="shared" si="4"/>
        <v>15286.624203821653</v>
      </c>
      <c r="T29" s="10">
        <f t="shared" si="5"/>
        <v>74394.90445859871</v>
      </c>
      <c r="U29" s="10">
        <f t="shared" si="6"/>
        <v>183439.49044585985</v>
      </c>
      <c r="V29" s="11">
        <f t="shared" si="7"/>
        <v>2.619253050659435</v>
      </c>
      <c r="W29" s="11">
        <f t="shared" si="8"/>
        <v>11.555528164673978</v>
      </c>
      <c r="X29" s="11">
        <f t="shared" si="9"/>
        <v>2.3111056329347957</v>
      </c>
      <c r="Y29" s="11">
        <f t="shared" si="10"/>
        <v>11.24738074694934</v>
      </c>
      <c r="Z29" s="11">
        <f t="shared" si="11"/>
        <v>27.733267595217548</v>
      </c>
      <c r="AA29" s="11">
        <f t="shared" si="12"/>
        <v>4.516541839996426</v>
      </c>
      <c r="AB29" s="11">
        <f t="shared" si="13"/>
        <v>19.925919882337173</v>
      </c>
      <c r="AC29" s="11">
        <f t="shared" si="14"/>
        <v>3.9851839764674346</v>
      </c>
      <c r="AD29" s="11">
        <f t="shared" si="15"/>
        <v>19.394562018808184</v>
      </c>
      <c r="AE29" s="11">
        <f t="shared" si="16"/>
        <v>47.82220771760922</v>
      </c>
      <c r="AF29" s="10">
        <f>AVERAGE(U29:U30)</f>
        <v>186496.8152866242</v>
      </c>
      <c r="AG29" s="21">
        <f>STDEV(U29:U30)/SQRT(2)</f>
        <v>3057.324840764132</v>
      </c>
      <c r="AH29" s="22">
        <f>AVERAGE(Z29:Z30)</f>
        <v>24.489620570276855</v>
      </c>
      <c r="AI29" s="22">
        <f>STDEV(Z29:Z30)/SQRT(2)</f>
        <v>3.2436470249407026</v>
      </c>
      <c r="AJ29" s="22">
        <f>AVERAGE(AE29:AE30)</f>
        <v>57.58202477637294</v>
      </c>
      <c r="AK29" s="22">
        <f>STDEV(AE29:AE30)/SQRT(2)</f>
        <v>9.759817058763714</v>
      </c>
    </row>
    <row r="30" spans="1:37" ht="12.75">
      <c r="A30" s="1">
        <v>4</v>
      </c>
      <c r="B30" s="1" t="s">
        <v>41</v>
      </c>
      <c r="C30" s="1" t="s">
        <v>248</v>
      </c>
      <c r="D30" s="14">
        <v>2</v>
      </c>
      <c r="E30" s="14">
        <v>50</v>
      </c>
      <c r="F30" s="14">
        <f>192+16</f>
        <v>208</v>
      </c>
      <c r="G30" s="14">
        <v>33</v>
      </c>
      <c r="H30" s="14">
        <v>81</v>
      </c>
      <c r="I30" s="15" t="s">
        <v>142</v>
      </c>
      <c r="J30" s="20">
        <v>7.6658</v>
      </c>
      <c r="K30" s="20">
        <v>10.805</v>
      </c>
      <c r="L30" s="20">
        <v>9.8146</v>
      </c>
      <c r="M30" s="14">
        <f t="shared" si="0"/>
        <v>31.549439347604466</v>
      </c>
      <c r="O30" s="14">
        <v>14.37</v>
      </c>
      <c r="P30" s="14">
        <f t="shared" si="1"/>
        <v>17.5092</v>
      </c>
      <c r="Q30" s="10">
        <f t="shared" si="2"/>
        <v>25477.707006369423</v>
      </c>
      <c r="R30" s="10">
        <f t="shared" si="3"/>
        <v>105987.2611464968</v>
      </c>
      <c r="S30" s="10">
        <f t="shared" si="4"/>
        <v>16815.286624203818</v>
      </c>
      <c r="T30" s="10">
        <f t="shared" si="5"/>
        <v>41273.885350318465</v>
      </c>
      <c r="U30" s="10">
        <f t="shared" si="6"/>
        <v>189554.14012738853</v>
      </c>
      <c r="V30" s="11">
        <f t="shared" si="7"/>
        <v>2.8556416055559364</v>
      </c>
      <c r="W30" s="11">
        <f t="shared" si="8"/>
        <v>11.879469079112695</v>
      </c>
      <c r="X30" s="11">
        <f t="shared" si="9"/>
        <v>1.884723459666918</v>
      </c>
      <c r="Y30" s="11">
        <f t="shared" si="10"/>
        <v>4.626139401000617</v>
      </c>
      <c r="Z30" s="11">
        <f t="shared" si="11"/>
        <v>21.245973545336167</v>
      </c>
      <c r="AA30" s="11">
        <f t="shared" si="12"/>
        <v>9.051322827303315</v>
      </c>
      <c r="AB30" s="11">
        <f t="shared" si="13"/>
        <v>37.653502961581786</v>
      </c>
      <c r="AC30" s="11">
        <f t="shared" si="14"/>
        <v>5.973873066020187</v>
      </c>
      <c r="AD30" s="11">
        <f t="shared" si="15"/>
        <v>14.663142980231369</v>
      </c>
      <c r="AE30" s="11">
        <f t="shared" si="16"/>
        <v>67.34184183513666</v>
      </c>
      <c r="AF30" s="10"/>
      <c r="AG30" s="21"/>
      <c r="AH30" s="22"/>
      <c r="AI30" s="22"/>
      <c r="AJ30" s="22"/>
      <c r="AK30" s="22"/>
    </row>
    <row r="31" spans="1:37" ht="12.75">
      <c r="A31" s="1">
        <v>5</v>
      </c>
      <c r="B31" s="1" t="s">
        <v>41</v>
      </c>
      <c r="C31" s="1" t="s">
        <v>248</v>
      </c>
      <c r="D31" s="14">
        <v>1</v>
      </c>
      <c r="E31" s="14">
        <v>71</v>
      </c>
      <c r="F31" s="14">
        <v>161</v>
      </c>
      <c r="G31" s="14">
        <v>25</v>
      </c>
      <c r="H31" s="14">
        <v>65</v>
      </c>
      <c r="I31" s="15" t="s">
        <v>149</v>
      </c>
      <c r="J31" s="20">
        <v>8.1055</v>
      </c>
      <c r="K31" s="20">
        <v>10.0833</v>
      </c>
      <c r="L31" s="20">
        <v>8.5821</v>
      </c>
      <c r="M31" s="14">
        <f t="shared" si="0"/>
        <v>75.90251794923647</v>
      </c>
      <c r="O31" s="14">
        <v>9.54</v>
      </c>
      <c r="P31" s="14">
        <f t="shared" si="1"/>
        <v>11.5178</v>
      </c>
      <c r="Q31" s="10">
        <f t="shared" si="2"/>
        <v>36178.34394904458</v>
      </c>
      <c r="R31" s="10">
        <f t="shared" si="3"/>
        <v>82038.21656050954</v>
      </c>
      <c r="S31" s="10">
        <f t="shared" si="4"/>
        <v>12738.853503184711</v>
      </c>
      <c r="T31" s="10">
        <f t="shared" si="5"/>
        <v>33121.01910828025</v>
      </c>
      <c r="U31" s="10">
        <f t="shared" si="6"/>
        <v>164076.43312101907</v>
      </c>
      <c r="V31" s="11">
        <f t="shared" si="7"/>
        <v>6.164371668200525</v>
      </c>
      <c r="W31" s="11">
        <f t="shared" si="8"/>
        <v>13.97836392366598</v>
      </c>
      <c r="X31" s="11">
        <f t="shared" si="9"/>
        <v>2.1705534042959593</v>
      </c>
      <c r="Y31" s="11">
        <f t="shared" si="10"/>
        <v>5.643438851169495</v>
      </c>
      <c r="Z31" s="11">
        <f t="shared" si="11"/>
        <v>27.95672784733196</v>
      </c>
      <c r="AA31" s="11">
        <f t="shared" si="12"/>
        <v>8.121432377675864</v>
      </c>
      <c r="AB31" s="11">
        <f t="shared" si="13"/>
        <v>18.416205814166396</v>
      </c>
      <c r="AC31" s="11">
        <f t="shared" si="14"/>
        <v>2.8596592879140363</v>
      </c>
      <c r="AD31" s="11">
        <f t="shared" si="15"/>
        <v>7.435114148576495</v>
      </c>
      <c r="AE31" s="11">
        <f t="shared" si="16"/>
        <v>36.83241162833279</v>
      </c>
      <c r="AF31" s="10">
        <f>AVERAGE(U31:U32)</f>
        <v>151592.35668789805</v>
      </c>
      <c r="AG31" s="21">
        <f>STDEV(U31:U32)/SQRT(2)</f>
        <v>12484.076433121192</v>
      </c>
      <c r="AH31" s="22">
        <f>AVERAGE(Z31:Z32)</f>
        <v>20.208282136021754</v>
      </c>
      <c r="AI31" s="22">
        <f>STDEV(Z31:Z32)/SQRT(2)</f>
        <v>7.748445711310206</v>
      </c>
      <c r="AJ31" s="22">
        <f>AVERAGE(AE31:AE32)</f>
        <v>29.563988762124705</v>
      </c>
      <c r="AK31" s="22">
        <f>STDEV(AE31:AE32)/SQRT(2)</f>
        <v>7.268422866208084</v>
      </c>
    </row>
    <row r="32" spans="1:37" ht="12.75">
      <c r="A32" s="1">
        <v>5</v>
      </c>
      <c r="B32" s="1" t="s">
        <v>41</v>
      </c>
      <c r="C32" s="1" t="s">
        <v>248</v>
      </c>
      <c r="D32" s="14">
        <v>2</v>
      </c>
      <c r="E32" s="14">
        <v>110</v>
      </c>
      <c r="F32" s="14">
        <v>79</v>
      </c>
      <c r="G32" s="14">
        <v>44</v>
      </c>
      <c r="H32" s="14">
        <v>40</v>
      </c>
      <c r="I32" s="15" t="s">
        <v>150</v>
      </c>
      <c r="J32" s="20">
        <v>7.7449</v>
      </c>
      <c r="K32" s="20">
        <v>9.4153</v>
      </c>
      <c r="L32" s="20">
        <v>8.4818</v>
      </c>
      <c r="M32" s="14">
        <f t="shared" si="0"/>
        <v>55.88481800766287</v>
      </c>
      <c r="O32" s="14">
        <v>20.24</v>
      </c>
      <c r="P32" s="14">
        <f t="shared" si="1"/>
        <v>21.9104</v>
      </c>
      <c r="Q32" s="10">
        <f t="shared" si="2"/>
        <v>56050.95541401273</v>
      </c>
      <c r="R32" s="10">
        <f t="shared" si="3"/>
        <v>40254.77707006369</v>
      </c>
      <c r="S32" s="10">
        <f t="shared" si="4"/>
        <v>22420.382165605093</v>
      </c>
      <c r="T32" s="10">
        <f t="shared" si="5"/>
        <v>20382.16560509554</v>
      </c>
      <c r="U32" s="10">
        <f t="shared" si="6"/>
        <v>139108.28025477706</v>
      </c>
      <c r="V32" s="11">
        <f t="shared" si="7"/>
        <v>5.020446911055937</v>
      </c>
      <c r="W32" s="11">
        <f t="shared" si="8"/>
        <v>3.6055936906674457</v>
      </c>
      <c r="X32" s="11">
        <f t="shared" si="9"/>
        <v>2.0081787644223748</v>
      </c>
      <c r="Y32" s="11">
        <f t="shared" si="10"/>
        <v>1.8256170585657954</v>
      </c>
      <c r="Z32" s="11">
        <f t="shared" si="11"/>
        <v>12.459836424711552</v>
      </c>
      <c r="AA32" s="11">
        <f t="shared" si="12"/>
        <v>8.983561350003033</v>
      </c>
      <c r="AB32" s="11">
        <f t="shared" si="13"/>
        <v>6.451830424093088</v>
      </c>
      <c r="AC32" s="11">
        <f t="shared" si="14"/>
        <v>3.5934245400012133</v>
      </c>
      <c r="AD32" s="11">
        <f t="shared" si="15"/>
        <v>3.2667495818192847</v>
      </c>
      <c r="AE32" s="11">
        <f t="shared" si="16"/>
        <v>22.295565895916617</v>
      </c>
      <c r="AF32" s="10"/>
      <c r="AG32" s="21"/>
      <c r="AH32" s="22"/>
      <c r="AI32" s="22"/>
      <c r="AJ32" s="22"/>
      <c r="AK32" s="22"/>
    </row>
    <row r="33" spans="1:37" ht="12.75">
      <c r="A33" s="1">
        <v>1</v>
      </c>
      <c r="B33" s="1" t="s">
        <v>44</v>
      </c>
      <c r="C33" s="1" t="s">
        <v>248</v>
      </c>
      <c r="D33" s="14">
        <v>1</v>
      </c>
      <c r="E33" s="14">
        <v>87</v>
      </c>
      <c r="F33" s="14">
        <v>46</v>
      </c>
      <c r="G33" s="14">
        <v>22</v>
      </c>
      <c r="H33" s="14">
        <v>29</v>
      </c>
      <c r="I33" s="15" t="s">
        <v>120</v>
      </c>
      <c r="J33" s="20">
        <v>7.807</v>
      </c>
      <c r="K33" s="20">
        <v>8.9452</v>
      </c>
      <c r="L33" s="20">
        <v>8.0808</v>
      </c>
      <c r="M33" s="14">
        <f t="shared" si="0"/>
        <v>75.94447373045162</v>
      </c>
      <c r="O33" s="14">
        <v>8.25</v>
      </c>
      <c r="P33" s="14">
        <f t="shared" si="1"/>
        <v>9.3882</v>
      </c>
      <c r="Q33" s="10">
        <f t="shared" si="2"/>
        <v>44331.2101910828</v>
      </c>
      <c r="R33" s="10">
        <f t="shared" si="3"/>
        <v>23439.49044585987</v>
      </c>
      <c r="S33" s="10">
        <f t="shared" si="4"/>
        <v>11210.191082802547</v>
      </c>
      <c r="T33" s="10">
        <f t="shared" si="5"/>
        <v>14777.070063694266</v>
      </c>
      <c r="U33" s="10">
        <f t="shared" si="6"/>
        <v>93757.96178343947</v>
      </c>
      <c r="V33" s="11">
        <f t="shared" si="7"/>
        <v>9.266952131398991</v>
      </c>
      <c r="W33" s="11">
        <f t="shared" si="8"/>
        <v>4.899767793613259</v>
      </c>
      <c r="X33" s="11">
        <f t="shared" si="9"/>
        <v>2.343367205641124</v>
      </c>
      <c r="Y33" s="11">
        <f t="shared" si="10"/>
        <v>3.0889840437996634</v>
      </c>
      <c r="Z33" s="11">
        <f t="shared" si="11"/>
        <v>19.599071174453037</v>
      </c>
      <c r="AA33" s="11">
        <f t="shared" si="12"/>
        <v>12.20227315589811</v>
      </c>
      <c r="AB33" s="11">
        <f t="shared" si="13"/>
        <v>6.451776611164519</v>
      </c>
      <c r="AC33" s="11">
        <f t="shared" si="14"/>
        <v>3.085632292296074</v>
      </c>
      <c r="AD33" s="11">
        <f t="shared" si="15"/>
        <v>4.06742438529937</v>
      </c>
      <c r="AE33" s="11">
        <f t="shared" si="16"/>
        <v>25.807106444658075</v>
      </c>
      <c r="AF33" s="10">
        <f>AVERAGE(U33:U34)</f>
        <v>218089.1719745223</v>
      </c>
      <c r="AG33" s="21">
        <f>STDEV(U33:U34)/SQRT(2)</f>
        <v>124331.21019108278</v>
      </c>
      <c r="AH33" s="22">
        <f>AVERAGE(Z33:Z34)</f>
        <v>31.727499614923627</v>
      </c>
      <c r="AI33" s="22">
        <f>STDEV(Z33:Z34)/SQRT(2)</f>
        <v>12.128428440470582</v>
      </c>
      <c r="AJ33" s="22">
        <f>AVERAGE(AE33:AE34)</f>
        <v>63.960362562492065</v>
      </c>
      <c r="AK33" s="22">
        <f>STDEV(AE33:AE34)/SQRT(2)</f>
        <v>38.15325611783398</v>
      </c>
    </row>
    <row r="34" spans="1:37" ht="12.75">
      <c r="A34" s="1">
        <v>1</v>
      </c>
      <c r="B34" s="1" t="s">
        <v>44</v>
      </c>
      <c r="C34" s="1" t="s">
        <v>248</v>
      </c>
      <c r="D34" s="14">
        <v>2</v>
      </c>
      <c r="E34" s="14">
        <v>165</v>
      </c>
      <c r="F34" s="14">
        <f>326+38</f>
        <v>364</v>
      </c>
      <c r="G34" s="14">
        <v>55</v>
      </c>
      <c r="H34" s="14">
        <v>88</v>
      </c>
      <c r="I34" s="15" t="s">
        <v>121</v>
      </c>
      <c r="J34" s="20">
        <v>7.9186</v>
      </c>
      <c r="K34" s="20">
        <v>10.1315</v>
      </c>
      <c r="L34" s="20">
        <v>9.1811</v>
      </c>
      <c r="M34" s="14">
        <f t="shared" si="0"/>
        <v>42.948167562926464</v>
      </c>
      <c r="O34" s="14">
        <v>13.11</v>
      </c>
      <c r="P34" s="14">
        <f t="shared" si="1"/>
        <v>15.3229</v>
      </c>
      <c r="Q34" s="10">
        <f t="shared" si="2"/>
        <v>84076.4331210191</v>
      </c>
      <c r="R34" s="10">
        <f t="shared" si="3"/>
        <v>185477.7070063694</v>
      </c>
      <c r="S34" s="10">
        <f t="shared" si="4"/>
        <v>28025.477707006365</v>
      </c>
      <c r="T34" s="10">
        <f t="shared" si="5"/>
        <v>44840.764331210186</v>
      </c>
      <c r="U34" s="10">
        <f t="shared" si="6"/>
        <v>342420.3821656051</v>
      </c>
      <c r="V34" s="11">
        <f t="shared" si="7"/>
        <v>10.768196620744115</v>
      </c>
      <c r="W34" s="11">
        <f t="shared" si="8"/>
        <v>23.755294363338532</v>
      </c>
      <c r="X34" s="11">
        <f t="shared" si="9"/>
        <v>3.5893988735813713</v>
      </c>
      <c r="Y34" s="11">
        <f t="shared" si="10"/>
        <v>5.743038197730194</v>
      </c>
      <c r="Z34" s="11">
        <f t="shared" si="11"/>
        <v>43.855928055394216</v>
      </c>
      <c r="AA34" s="11">
        <f t="shared" si="12"/>
        <v>25.072540300972914</v>
      </c>
      <c r="AB34" s="11">
        <f t="shared" si="13"/>
        <v>55.31154345184328</v>
      </c>
      <c r="AC34" s="11">
        <f t="shared" si="14"/>
        <v>8.357513433657639</v>
      </c>
      <c r="AD34" s="11">
        <f t="shared" si="15"/>
        <v>13.372021493852221</v>
      </c>
      <c r="AE34" s="11">
        <f t="shared" si="16"/>
        <v>102.11361868032606</v>
      </c>
      <c r="AF34" s="10"/>
      <c r="AG34" s="21"/>
      <c r="AH34" s="22"/>
      <c r="AI34" s="22"/>
      <c r="AJ34" s="22"/>
      <c r="AK34" s="22"/>
    </row>
    <row r="35" spans="1:37" ht="12.75">
      <c r="A35" s="1">
        <v>2</v>
      </c>
      <c r="B35" s="1" t="s">
        <v>44</v>
      </c>
      <c r="C35" s="1" t="s">
        <v>248</v>
      </c>
      <c r="D35" s="14">
        <v>1</v>
      </c>
      <c r="E35" s="14">
        <v>103</v>
      </c>
      <c r="F35" s="14">
        <v>127</v>
      </c>
      <c r="G35" s="14">
        <v>17</v>
      </c>
      <c r="H35" s="14">
        <v>56</v>
      </c>
      <c r="I35" s="15" t="s">
        <v>127</v>
      </c>
      <c r="J35" s="20">
        <v>7.8186</v>
      </c>
      <c r="K35" s="20">
        <v>9.3793</v>
      </c>
      <c r="L35" s="20">
        <v>8.3636</v>
      </c>
      <c r="M35" s="14">
        <f t="shared" si="0"/>
        <v>65.07977189722563</v>
      </c>
      <c r="O35" s="14">
        <v>9.95</v>
      </c>
      <c r="P35" s="14">
        <f t="shared" si="1"/>
        <v>11.5107</v>
      </c>
      <c r="Q35" s="10">
        <f t="shared" si="2"/>
        <v>52484.07643312101</v>
      </c>
      <c r="R35" s="10">
        <f t="shared" si="3"/>
        <v>64713.375796178334</v>
      </c>
      <c r="S35" s="10">
        <f t="shared" si="4"/>
        <v>8662.420382165605</v>
      </c>
      <c r="T35" s="10">
        <f t="shared" si="5"/>
        <v>28535.031847133752</v>
      </c>
      <c r="U35" s="10">
        <f t="shared" si="6"/>
        <v>154394.9044585987</v>
      </c>
      <c r="V35" s="11">
        <f t="shared" si="7"/>
        <v>8.94819602630596</v>
      </c>
      <c r="W35" s="11">
        <f t="shared" si="8"/>
        <v>11.033212576124823</v>
      </c>
      <c r="X35" s="11">
        <f t="shared" si="9"/>
        <v>1.4768867227883622</v>
      </c>
      <c r="Y35" s="11">
        <f t="shared" si="10"/>
        <v>4.865038616244017</v>
      </c>
      <c r="Z35" s="11">
        <f t="shared" si="11"/>
        <v>26.32333394146316</v>
      </c>
      <c r="AA35" s="11">
        <f t="shared" si="12"/>
        <v>13.749581114754067</v>
      </c>
      <c r="AB35" s="11">
        <f t="shared" si="13"/>
        <v>16.95336700557055</v>
      </c>
      <c r="AC35" s="11">
        <f t="shared" si="14"/>
        <v>2.269348339328341</v>
      </c>
      <c r="AD35" s="11">
        <f t="shared" si="15"/>
        <v>7.475500411905124</v>
      </c>
      <c r="AE35" s="11">
        <f t="shared" si="16"/>
        <v>40.447796871558076</v>
      </c>
      <c r="AF35" s="10">
        <f>AVERAGE(U35:U36)</f>
        <v>158216.5605095541</v>
      </c>
      <c r="AG35" s="21">
        <f>STDEV(U35:U36)/SQRT(2)</f>
        <v>3821.656050956102</v>
      </c>
      <c r="AH35" s="22">
        <f>AVERAGE(Z35:Z36)</f>
        <v>33.67065093760764</v>
      </c>
      <c r="AI35" s="22">
        <f>STDEV(Z35:Z36)/SQRT(2)</f>
        <v>7.347316996144474</v>
      </c>
      <c r="AJ35" s="22">
        <f>AVERAGE(AE35:AE36)</f>
        <v>50.140315917580395</v>
      </c>
      <c r="AK35" s="22">
        <f>STDEV(AE35:AE36)/SQRT(2)</f>
        <v>9.692519046022355</v>
      </c>
    </row>
    <row r="36" spans="1:37" ht="12.75">
      <c r="A36" s="1">
        <v>2</v>
      </c>
      <c r="B36" s="1" t="s">
        <v>44</v>
      </c>
      <c r="C36" s="1" t="s">
        <v>248</v>
      </c>
      <c r="D36" s="14">
        <v>2</v>
      </c>
      <c r="E36" s="14">
        <v>76</v>
      </c>
      <c r="F36" s="14">
        <f>164+19</f>
        <v>183</v>
      </c>
      <c r="G36" s="14">
        <v>10</v>
      </c>
      <c r="H36" s="14">
        <v>49</v>
      </c>
      <c r="I36" s="15" t="s">
        <v>128</v>
      </c>
      <c r="J36" s="20">
        <v>7.8792</v>
      </c>
      <c r="K36" s="20">
        <v>9.2619</v>
      </c>
      <c r="L36" s="20">
        <v>8.314</v>
      </c>
      <c r="M36" s="14">
        <f t="shared" si="0"/>
        <v>68.55427786215377</v>
      </c>
      <c r="O36" s="14">
        <v>6.37</v>
      </c>
      <c r="P36" s="14">
        <f t="shared" si="1"/>
        <v>7.752700000000001</v>
      </c>
      <c r="Q36" s="10">
        <f t="shared" si="2"/>
        <v>38726.11464968152</v>
      </c>
      <c r="R36" s="10">
        <f t="shared" si="3"/>
        <v>93248.4076433121</v>
      </c>
      <c r="S36" s="10">
        <f t="shared" si="4"/>
        <v>5095.541401273885</v>
      </c>
      <c r="T36" s="10">
        <f t="shared" si="5"/>
        <v>24968.152866242035</v>
      </c>
      <c r="U36" s="10">
        <f t="shared" si="6"/>
        <v>162038.21656050955</v>
      </c>
      <c r="V36" s="11">
        <f t="shared" si="7"/>
        <v>9.803036361525661</v>
      </c>
      <c r="W36" s="11">
        <f t="shared" si="8"/>
        <v>23.604679659989422</v>
      </c>
      <c r="X36" s="11">
        <f t="shared" si="9"/>
        <v>1.2898732054639028</v>
      </c>
      <c r="Y36" s="11">
        <f t="shared" si="10"/>
        <v>6.320378706773123</v>
      </c>
      <c r="Z36" s="11">
        <f t="shared" si="11"/>
        <v>41.01796793375212</v>
      </c>
      <c r="AA36" s="11">
        <f t="shared" si="12"/>
        <v>14.299671249162916</v>
      </c>
      <c r="AB36" s="11">
        <f t="shared" si="13"/>
        <v>34.43210313943176</v>
      </c>
      <c r="AC36" s="11">
        <f t="shared" si="14"/>
        <v>1.8815356906793312</v>
      </c>
      <c r="AD36" s="11">
        <f t="shared" si="15"/>
        <v>9.219524884328722</v>
      </c>
      <c r="AE36" s="11">
        <f t="shared" si="16"/>
        <v>59.83283496360272</v>
      </c>
      <c r="AF36" s="10"/>
      <c r="AG36" s="21"/>
      <c r="AH36" s="22"/>
      <c r="AI36" s="22"/>
      <c r="AJ36" s="22"/>
      <c r="AK36" s="22"/>
    </row>
    <row r="37" spans="1:37" ht="12.75">
      <c r="A37" s="1">
        <v>3</v>
      </c>
      <c r="B37" s="1" t="s">
        <v>44</v>
      </c>
      <c r="C37" s="1" t="s">
        <v>248</v>
      </c>
      <c r="D37" s="14">
        <v>1</v>
      </c>
      <c r="E37" s="14">
        <v>101</v>
      </c>
      <c r="F37" s="14">
        <v>100</v>
      </c>
      <c r="G37" s="14">
        <v>24</v>
      </c>
      <c r="H37" s="14">
        <v>108</v>
      </c>
      <c r="I37" s="15" t="s">
        <v>135</v>
      </c>
      <c r="J37" s="20">
        <v>8.6405</v>
      </c>
      <c r="K37" s="20">
        <v>10.4589</v>
      </c>
      <c r="L37" s="20">
        <v>9.3881</v>
      </c>
      <c r="M37" s="14">
        <f t="shared" si="0"/>
        <v>58.88693356797184</v>
      </c>
      <c r="O37" s="14">
        <v>11.97</v>
      </c>
      <c r="P37" s="14">
        <f t="shared" si="1"/>
        <v>13.788400000000001</v>
      </c>
      <c r="Q37" s="10">
        <f t="shared" si="2"/>
        <v>51464.96815286623</v>
      </c>
      <c r="R37" s="10">
        <f t="shared" si="3"/>
        <v>50955.414012738845</v>
      </c>
      <c r="S37" s="10">
        <f t="shared" si="4"/>
        <v>12229.299363057324</v>
      </c>
      <c r="T37" s="10">
        <f t="shared" si="5"/>
        <v>55031.847133757954</v>
      </c>
      <c r="U37" s="10">
        <f t="shared" si="6"/>
        <v>169681.52866242034</v>
      </c>
      <c r="V37" s="11">
        <f t="shared" si="7"/>
        <v>7.324997824258071</v>
      </c>
      <c r="W37" s="11">
        <f t="shared" si="8"/>
        <v>7.252473093324824</v>
      </c>
      <c r="X37" s="11">
        <f t="shared" si="9"/>
        <v>1.7405935423979575</v>
      </c>
      <c r="Y37" s="11">
        <f t="shared" si="10"/>
        <v>7.832670940790809</v>
      </c>
      <c r="Z37" s="11">
        <f t="shared" si="11"/>
        <v>24.150735400771662</v>
      </c>
      <c r="AA37" s="11">
        <f t="shared" si="12"/>
        <v>12.439088572684796</v>
      </c>
      <c r="AB37" s="11">
        <f t="shared" si="13"/>
        <v>12.315929279885935</v>
      </c>
      <c r="AC37" s="11">
        <f t="shared" si="14"/>
        <v>2.9558230271726247</v>
      </c>
      <c r="AD37" s="11">
        <f t="shared" si="15"/>
        <v>13.30120362227681</v>
      </c>
      <c r="AE37" s="11">
        <f t="shared" si="16"/>
        <v>41.01204450202017</v>
      </c>
      <c r="AF37" s="10">
        <f>AVERAGE(U37:U38)</f>
        <v>160764.33121019107</v>
      </c>
      <c r="AG37" s="21">
        <f>STDEV(U37:U38)/SQRT(2)</f>
        <v>8917.197452228955</v>
      </c>
      <c r="AH37" s="22">
        <f>AVERAGE(Z37:Z38)</f>
        <v>24.437640367317996</v>
      </c>
      <c r="AI37" s="22">
        <f>STDEV(Z37:Z38)/SQRT(2)</f>
        <v>0.28690496654647774</v>
      </c>
      <c r="AJ37" s="22">
        <f>AVERAGE(AE37:AE38)</f>
        <v>46.928771109862055</v>
      </c>
      <c r="AK37" s="22">
        <f>STDEV(AE37:AE38)/SQRT(2)</f>
        <v>5.916726607841947</v>
      </c>
    </row>
    <row r="38" spans="1:37" ht="12.75">
      <c r="A38" s="1">
        <v>3</v>
      </c>
      <c r="B38" s="1" t="s">
        <v>44</v>
      </c>
      <c r="C38" s="1" t="s">
        <v>248</v>
      </c>
      <c r="D38" s="14">
        <v>2</v>
      </c>
      <c r="E38" s="14">
        <v>95</v>
      </c>
      <c r="F38" s="14">
        <f>127+14</f>
        <v>141</v>
      </c>
      <c r="G38" s="14">
        <v>12</v>
      </c>
      <c r="H38" s="14">
        <v>50</v>
      </c>
      <c r="I38" s="15" t="s">
        <v>136</v>
      </c>
      <c r="J38" s="20">
        <v>8.9683</v>
      </c>
      <c r="K38" s="20">
        <v>11.4111</v>
      </c>
      <c r="L38" s="20">
        <v>10.2682</v>
      </c>
      <c r="M38" s="14">
        <f t="shared" si="0"/>
        <v>46.78647453741604</v>
      </c>
      <c r="O38" s="14">
        <v>9.61</v>
      </c>
      <c r="P38" s="14">
        <f t="shared" si="1"/>
        <v>12.0528</v>
      </c>
      <c r="Q38" s="10">
        <f t="shared" si="2"/>
        <v>48407.64331210191</v>
      </c>
      <c r="R38" s="10">
        <f t="shared" si="3"/>
        <v>71847.13375796177</v>
      </c>
      <c r="S38" s="10">
        <f t="shared" si="4"/>
        <v>6114.649681528662</v>
      </c>
      <c r="T38" s="10">
        <f t="shared" si="5"/>
        <v>25477.707006369423</v>
      </c>
      <c r="U38" s="10">
        <f t="shared" si="6"/>
        <v>151847.13375796177</v>
      </c>
      <c r="V38" s="11">
        <f t="shared" si="7"/>
        <v>7.881985928580911</v>
      </c>
      <c r="W38" s="11">
        <f t="shared" si="8"/>
        <v>11.69852648347272</v>
      </c>
      <c r="X38" s="11">
        <f t="shared" si="9"/>
        <v>0.9956192751891677</v>
      </c>
      <c r="Y38" s="11">
        <f t="shared" si="10"/>
        <v>4.148413646621532</v>
      </c>
      <c r="Z38" s="11">
        <f t="shared" si="11"/>
        <v>24.72454533386433</v>
      </c>
      <c r="AA38" s="11">
        <f t="shared" si="12"/>
        <v>16.846719071080116</v>
      </c>
      <c r="AB38" s="11">
        <f t="shared" si="13"/>
        <v>25.004077779182065</v>
      </c>
      <c r="AC38" s="11">
        <f t="shared" si="14"/>
        <v>2.128006619504857</v>
      </c>
      <c r="AD38" s="11">
        <f t="shared" si="15"/>
        <v>8.866694247936904</v>
      </c>
      <c r="AE38" s="11">
        <f t="shared" si="16"/>
        <v>52.84549771770395</v>
      </c>
      <c r="AF38" s="10"/>
      <c r="AG38" s="21"/>
      <c r="AH38" s="22"/>
      <c r="AI38" s="22"/>
      <c r="AJ38" s="22"/>
      <c r="AK38" s="22"/>
    </row>
    <row r="39" spans="1:37" ht="12.75">
      <c r="A39" s="1">
        <v>4</v>
      </c>
      <c r="B39" s="1" t="s">
        <v>44</v>
      </c>
      <c r="C39" s="1" t="s">
        <v>248</v>
      </c>
      <c r="D39" s="14">
        <v>1</v>
      </c>
      <c r="E39" s="14">
        <v>45</v>
      </c>
      <c r="F39" s="14">
        <v>119</v>
      </c>
      <c r="G39" s="14">
        <v>33</v>
      </c>
      <c r="H39" s="14">
        <v>57</v>
      </c>
      <c r="I39" s="15" t="s">
        <v>143</v>
      </c>
      <c r="J39" s="20">
        <v>7.9848</v>
      </c>
      <c r="K39" s="20">
        <v>9.7751</v>
      </c>
      <c r="L39" s="20">
        <v>8.5594</v>
      </c>
      <c r="M39" s="14">
        <f t="shared" si="0"/>
        <v>67.90482042115845</v>
      </c>
      <c r="O39" s="14">
        <v>8.11</v>
      </c>
      <c r="P39" s="14">
        <f t="shared" si="1"/>
        <v>9.9003</v>
      </c>
      <c r="Q39" s="10">
        <f t="shared" si="2"/>
        <v>22929.93630573248</v>
      </c>
      <c r="R39" s="10">
        <f t="shared" si="3"/>
        <v>60636.942675159225</v>
      </c>
      <c r="S39" s="10">
        <f t="shared" si="4"/>
        <v>16815.286624203818</v>
      </c>
      <c r="T39" s="10">
        <f t="shared" si="5"/>
        <v>29044.585987261144</v>
      </c>
      <c r="U39" s="10">
        <f t="shared" si="6"/>
        <v>129426.75159235667</v>
      </c>
      <c r="V39" s="11">
        <f t="shared" si="7"/>
        <v>4.545316808581559</v>
      </c>
      <c r="W39" s="11">
        <f t="shared" si="8"/>
        <v>12.019837782693454</v>
      </c>
      <c r="X39" s="11">
        <f t="shared" si="9"/>
        <v>3.333232326293143</v>
      </c>
      <c r="Y39" s="11">
        <f t="shared" si="10"/>
        <v>5.757401290869974</v>
      </c>
      <c r="Z39" s="11">
        <f t="shared" si="11"/>
        <v>25.65578820843813</v>
      </c>
      <c r="AA39" s="11">
        <f t="shared" si="12"/>
        <v>6.693658536154944</v>
      </c>
      <c r="AB39" s="11">
        <f t="shared" si="13"/>
        <v>17.701008128943073</v>
      </c>
      <c r="AC39" s="11">
        <f t="shared" si="14"/>
        <v>4.908682926513626</v>
      </c>
      <c r="AD39" s="11">
        <f t="shared" si="15"/>
        <v>8.478634145796262</v>
      </c>
      <c r="AE39" s="11">
        <f t="shared" si="16"/>
        <v>37.781983737407906</v>
      </c>
      <c r="AF39" s="10">
        <f>AVERAGE(U39:U40)</f>
        <v>142675.15923566878</v>
      </c>
      <c r="AG39" s="21">
        <f>STDEV(U39:U40)/SQRT(2)</f>
        <v>13248.407643311944</v>
      </c>
      <c r="AH39" s="22">
        <f>AVERAGE(Z39:Z40)</f>
        <v>22.561028109753593</v>
      </c>
      <c r="AI39" s="22">
        <f>STDEV(Z39:Z40)/SQRT(2)</f>
        <v>3.0947600986845263</v>
      </c>
      <c r="AJ39" s="22">
        <f>AVERAGE(AE39:AE40)</f>
        <v>35.28172564014079</v>
      </c>
      <c r="AK39" s="22">
        <f>STDEV(AE39:AE40)/SQRT(2)</f>
        <v>2.5002580972671535</v>
      </c>
    </row>
    <row r="40" spans="1:37" ht="12.75">
      <c r="A40" s="1">
        <v>4</v>
      </c>
      <c r="B40" s="1" t="s">
        <v>44</v>
      </c>
      <c r="C40" s="1" t="s">
        <v>248</v>
      </c>
      <c r="D40" s="14">
        <v>2</v>
      </c>
      <c r="E40" s="14">
        <v>55</v>
      </c>
      <c r="F40" s="14">
        <f>145+13</f>
        <v>158</v>
      </c>
      <c r="G40" s="14">
        <v>23</v>
      </c>
      <c r="H40" s="14">
        <v>70</v>
      </c>
      <c r="I40" s="15" t="s">
        <v>144</v>
      </c>
      <c r="J40" s="20">
        <v>9.2818</v>
      </c>
      <c r="K40" s="20">
        <v>11.4013</v>
      </c>
      <c r="L40" s="20">
        <v>10.1427</v>
      </c>
      <c r="M40" s="14">
        <f t="shared" si="0"/>
        <v>59.38192970040109</v>
      </c>
      <c r="O40" s="14">
        <v>13.6</v>
      </c>
      <c r="P40" s="14">
        <f t="shared" si="1"/>
        <v>15.7195</v>
      </c>
      <c r="Q40" s="10">
        <f t="shared" si="2"/>
        <v>28025.477707006365</v>
      </c>
      <c r="R40" s="10">
        <f t="shared" si="3"/>
        <v>80509.55414012738</v>
      </c>
      <c r="S40" s="10">
        <f t="shared" si="4"/>
        <v>11719.745222929934</v>
      </c>
      <c r="T40" s="10">
        <f t="shared" si="5"/>
        <v>35668.789808917194</v>
      </c>
      <c r="U40" s="10">
        <f t="shared" si="6"/>
        <v>155923.56687898087</v>
      </c>
      <c r="V40" s="11">
        <f t="shared" si="7"/>
        <v>3.4988390215973793</v>
      </c>
      <c r="W40" s="11">
        <f t="shared" si="8"/>
        <v>10.051210280225199</v>
      </c>
      <c r="X40" s="11">
        <f t="shared" si="9"/>
        <v>1.4631508635770858</v>
      </c>
      <c r="Y40" s="11">
        <f t="shared" si="10"/>
        <v>4.453067845669391</v>
      </c>
      <c r="Z40" s="11">
        <f t="shared" si="11"/>
        <v>19.466268011069054</v>
      </c>
      <c r="AA40" s="11">
        <f t="shared" si="12"/>
        <v>5.892093839405401</v>
      </c>
      <c r="AB40" s="11">
        <f t="shared" si="13"/>
        <v>16.926378665928244</v>
      </c>
      <c r="AC40" s="11">
        <f t="shared" si="14"/>
        <v>2.4639665146604406</v>
      </c>
      <c r="AD40" s="11">
        <f t="shared" si="15"/>
        <v>7.499028522879602</v>
      </c>
      <c r="AE40" s="11">
        <f t="shared" si="16"/>
        <v>32.781467542873685</v>
      </c>
      <c r="AF40" s="10"/>
      <c r="AG40" s="21"/>
      <c r="AH40" s="22"/>
      <c r="AI40" s="22"/>
      <c r="AJ40" s="22"/>
      <c r="AK40" s="22"/>
    </row>
    <row r="41" spans="1:37" ht="12.75">
      <c r="A41" s="1">
        <v>5</v>
      </c>
      <c r="B41" s="1" t="s">
        <v>44</v>
      </c>
      <c r="C41" s="1" t="s">
        <v>248</v>
      </c>
      <c r="D41" s="14">
        <v>1</v>
      </c>
      <c r="E41" s="14">
        <v>104</v>
      </c>
      <c r="F41" s="14">
        <v>164</v>
      </c>
      <c r="G41" s="14">
        <v>37</v>
      </c>
      <c r="H41" s="14">
        <v>98</v>
      </c>
      <c r="I41" s="15" t="s">
        <v>151</v>
      </c>
      <c r="J41" s="20">
        <v>8.5075</v>
      </c>
      <c r="K41" s="20">
        <v>10.2624</v>
      </c>
      <c r="L41" s="20">
        <v>8.8828</v>
      </c>
      <c r="M41" s="14">
        <f t="shared" si="0"/>
        <v>78.61416604934756</v>
      </c>
      <c r="O41" s="14">
        <v>9.69</v>
      </c>
      <c r="P41" s="14">
        <f t="shared" si="1"/>
        <v>11.444899999999999</v>
      </c>
      <c r="Q41" s="10">
        <f t="shared" si="2"/>
        <v>52993.6305732484</v>
      </c>
      <c r="R41" s="10">
        <f t="shared" si="3"/>
        <v>83566.8789808917</v>
      </c>
      <c r="S41" s="10">
        <f t="shared" si="4"/>
        <v>18853.503184713372</v>
      </c>
      <c r="T41" s="10">
        <f t="shared" si="5"/>
        <v>49936.30573248407</v>
      </c>
      <c r="U41" s="10">
        <f t="shared" si="6"/>
        <v>205350.31847133752</v>
      </c>
      <c r="V41" s="11">
        <f t="shared" si="7"/>
        <v>9.087016924569022</v>
      </c>
      <c r="W41" s="11">
        <f t="shared" si="8"/>
        <v>14.32952668874346</v>
      </c>
      <c r="X41" s="11">
        <f t="shared" si="9"/>
        <v>3.2328810212409023</v>
      </c>
      <c r="Y41" s="11">
        <f t="shared" si="10"/>
        <v>8.56276594815158</v>
      </c>
      <c r="Z41" s="11">
        <f t="shared" si="11"/>
        <v>35.21219058270496</v>
      </c>
      <c r="AA41" s="11">
        <f t="shared" si="12"/>
        <v>11.559006959210043</v>
      </c>
      <c r="AB41" s="11">
        <f t="shared" si="13"/>
        <v>18.22766482029276</v>
      </c>
      <c r="AC41" s="11">
        <f t="shared" si="14"/>
        <v>4.112339014334342</v>
      </c>
      <c r="AD41" s="11">
        <f t="shared" si="15"/>
        <v>10.892141173101772</v>
      </c>
      <c r="AE41" s="11">
        <f t="shared" si="16"/>
        <v>44.79115196693892</v>
      </c>
      <c r="AF41" s="10">
        <f>AVERAGE(U41:U42)</f>
        <v>202547.7707006369</v>
      </c>
      <c r="AG41" s="21">
        <f>STDEV(U41:U42)/SQRT(2)</f>
        <v>2802.547770700294</v>
      </c>
      <c r="AH41" s="22">
        <f>AVERAGE(Z41:Z42)</f>
        <v>37.295485121179894</v>
      </c>
      <c r="AI41" s="22">
        <f>STDEV(Z41:Z42)/SQRT(2)</f>
        <v>2.0832945384749584</v>
      </c>
      <c r="AJ41" s="22">
        <f>AVERAGE(AE41:AE42)</f>
        <v>48.88590095693293</v>
      </c>
      <c r="AK41" s="22">
        <f>STDEV(AE41:AE42)/SQRT(2)</f>
        <v>4.094748989993982</v>
      </c>
    </row>
    <row r="42" spans="1:32" ht="12.75">
      <c r="A42" s="1">
        <v>5</v>
      </c>
      <c r="B42" s="1" t="s">
        <v>44</v>
      </c>
      <c r="C42" s="1" t="s">
        <v>248</v>
      </c>
      <c r="D42" s="14">
        <v>2</v>
      </c>
      <c r="E42" s="14">
        <v>74</v>
      </c>
      <c r="F42" s="14">
        <f>180+8</f>
        <v>188</v>
      </c>
      <c r="G42" s="14">
        <v>13</v>
      </c>
      <c r="H42" s="14">
        <v>117</v>
      </c>
      <c r="I42" s="15" t="s">
        <v>152</v>
      </c>
      <c r="J42" s="20">
        <v>7.8119</v>
      </c>
      <c r="K42" s="20">
        <v>9.6165</v>
      </c>
      <c r="L42" s="20">
        <v>8.2752</v>
      </c>
      <c r="M42" s="14">
        <f t="shared" si="0"/>
        <v>74.32672060290369</v>
      </c>
      <c r="O42" s="14">
        <v>8.15</v>
      </c>
      <c r="P42" s="14">
        <f t="shared" si="1"/>
        <v>9.954600000000001</v>
      </c>
      <c r="Q42" s="10">
        <f t="shared" si="2"/>
        <v>37707.006369426745</v>
      </c>
      <c r="R42" s="10">
        <f t="shared" si="3"/>
        <v>95796.17834394902</v>
      </c>
      <c r="S42" s="10">
        <f t="shared" si="4"/>
        <v>6624.20382165605</v>
      </c>
      <c r="T42" s="10">
        <f t="shared" si="5"/>
        <v>59617.83439490445</v>
      </c>
      <c r="U42" s="10">
        <f t="shared" si="6"/>
        <v>199745.22292993625</v>
      </c>
      <c r="V42" s="11">
        <f t="shared" si="7"/>
        <v>7.433749221465453</v>
      </c>
      <c r="W42" s="11">
        <f t="shared" si="8"/>
        <v>18.885741265344663</v>
      </c>
      <c r="X42" s="11">
        <f t="shared" si="9"/>
        <v>1.3059289172844715</v>
      </c>
      <c r="Y42" s="11">
        <f t="shared" si="10"/>
        <v>11.753360255560242</v>
      </c>
      <c r="Z42" s="11">
        <f t="shared" si="11"/>
        <v>39.37877965965483</v>
      </c>
      <c r="AA42" s="11">
        <f t="shared" si="12"/>
        <v>10.001449224674984</v>
      </c>
      <c r="AB42" s="11">
        <f t="shared" si="13"/>
        <v>25.40908721944455</v>
      </c>
      <c r="AC42" s="11">
        <f t="shared" si="14"/>
        <v>1.7570113502807403</v>
      </c>
      <c r="AD42" s="11">
        <f t="shared" si="15"/>
        <v>15.813102152526662</v>
      </c>
      <c r="AE42" s="11">
        <f t="shared" si="16"/>
        <v>52.98064994692694</v>
      </c>
      <c r="AF42" s="10"/>
    </row>
    <row r="44" spans="2:30" ht="12.75">
      <c r="B44" s="1" t="s">
        <v>242</v>
      </c>
      <c r="C44" s="1"/>
      <c r="Q44" s="10">
        <f>AVERAGE(Q3:Q12)</f>
        <v>32407.643312101904</v>
      </c>
      <c r="R44" s="10">
        <f>AVERAGE(R3:R12)</f>
        <v>81324.8407643312</v>
      </c>
      <c r="S44" s="10">
        <f>AVERAGE(S3:S12)</f>
        <v>14522.292993630568</v>
      </c>
      <c r="T44" s="10">
        <f>AVERAGE(T3:T12)</f>
        <v>40764.33121019108</v>
      </c>
      <c r="V44" s="11">
        <f>AVERAGE(V3:V12)</f>
        <v>3.9474571555167928</v>
      </c>
      <c r="W44" s="11">
        <f>AVERAGE(W3:W12)</f>
        <v>11.371573487702184</v>
      </c>
      <c r="X44" s="11">
        <f>AVERAGE(X3:X12)</f>
        <v>1.9105007384897088</v>
      </c>
      <c r="Y44" s="11">
        <f>AVERAGE(Y3:Y12)</f>
        <v>5.445632824203313</v>
      </c>
      <c r="AA44" s="11">
        <f>AVERAGE(AA3:AA12)</f>
        <v>8.67984434650555</v>
      </c>
      <c r="AB44" s="11">
        <f>AVERAGE(AB3:AB12)</f>
        <v>22.28178189785682</v>
      </c>
      <c r="AC44" s="11">
        <f>AVERAGE(AC3:AC12)</f>
        <v>3.9801123206522204</v>
      </c>
      <c r="AD44" s="11">
        <f>AVERAGE(AD3:AD12)</f>
        <v>11.699776679069387</v>
      </c>
    </row>
    <row r="45" spans="2:30" ht="12.75">
      <c r="B45" s="1" t="s">
        <v>111</v>
      </c>
      <c r="C45" s="1"/>
      <c r="M45" s="1"/>
      <c r="Q45" s="10">
        <f>STDEV(Q3:Q12)/SQRT(10)</f>
        <v>6479.423872752998</v>
      </c>
      <c r="R45" s="10">
        <f>STDEV(R3:R12)/SQRT(10)</f>
        <v>8998.020136147099</v>
      </c>
      <c r="S45" s="10">
        <f>STDEV(S3:S12)/SQRT(10)</f>
        <v>2796.3645358744498</v>
      </c>
      <c r="T45" s="10">
        <f>STDEV(T3:T12)/SQRT(10)</f>
        <v>7637.648290757405</v>
      </c>
      <c r="V45" s="11">
        <f>STDEV(V3:V12)/SQRT(10)</f>
        <v>0.5614647577724073</v>
      </c>
      <c r="W45" s="11">
        <f>STDEV(W3:W12)/SQRT(10)</f>
        <v>1.8376705413861065</v>
      </c>
      <c r="X45" s="11">
        <f>STDEV(X3:X12)/SQRT(10)</f>
        <v>0.2895556866176742</v>
      </c>
      <c r="Y45" s="11">
        <f>STDEV(Y3:Y12)/SQRT(10)</f>
        <v>0.9918865043716186</v>
      </c>
      <c r="AA45" s="11">
        <f>STDEV(AA3:AA12)/SQRT(10)</f>
        <v>1.484415936339625</v>
      </c>
      <c r="AB45" s="11">
        <f>STDEV(AB3:AB12)/SQRT(10)</f>
        <v>2.675063630840978</v>
      </c>
      <c r="AC45" s="11">
        <f>STDEV(AC3:AC12)/SQRT(10)</f>
        <v>0.6839925467334692</v>
      </c>
      <c r="AD45" s="11">
        <f>STDEV(AD3:AD12)/SQRT(10)</f>
        <v>2.6087960416456113</v>
      </c>
    </row>
    <row r="46" spans="2:30" ht="12.75">
      <c r="B46" s="1" t="s">
        <v>243</v>
      </c>
      <c r="C46" s="1"/>
      <c r="M46" s="1"/>
      <c r="Q46" s="10">
        <f>AVERAGE(Q13:Q22)</f>
        <v>44280.254777070055</v>
      </c>
      <c r="R46" s="10">
        <f>AVERAGE(R13:R22)</f>
        <v>92738.85350318471</v>
      </c>
      <c r="S46" s="10">
        <f>AVERAGE(S13:S22)</f>
        <v>18802.547770700632</v>
      </c>
      <c r="T46" s="10">
        <f>AVERAGE(T13:T22)</f>
        <v>50904.45859872611</v>
      </c>
      <c r="V46" s="11">
        <f>AVERAGE(V13:V22)</f>
        <v>5.659142566009556</v>
      </c>
      <c r="W46" s="11">
        <f>AVERAGE(W13:W22)</f>
        <v>12.502036759244227</v>
      </c>
      <c r="X46" s="11">
        <f>AVERAGE(X13:X22)</f>
        <v>2.465937040958338</v>
      </c>
      <c r="Y46" s="11">
        <f>AVERAGE(Y13:Y22)</f>
        <v>6.6207485883983725</v>
      </c>
      <c r="AA46" s="11">
        <f>AVERAGE(AA13:AA22)</f>
        <v>13.494135783222305</v>
      </c>
      <c r="AB46" s="11">
        <f>AVERAGE(AB13:AB22)</f>
        <v>28.35707206606558</v>
      </c>
      <c r="AC46" s="11">
        <f>AVERAGE(AC13:AC22)</f>
        <v>5.705553678809181</v>
      </c>
      <c r="AD46" s="11">
        <f>AVERAGE(AD13:AD22)</f>
        <v>16.237920318268742</v>
      </c>
    </row>
    <row r="47" spans="2:30" ht="12.75">
      <c r="B47" s="1" t="s">
        <v>111</v>
      </c>
      <c r="C47" s="1"/>
      <c r="M47" s="1"/>
      <c r="Q47" s="10">
        <f>STDEV(Q13:Q22)/SQRT(10)</f>
        <v>4661.762896494364</v>
      </c>
      <c r="R47" s="10">
        <f>STDEV(R13:R22)/SQRT(10)</f>
        <v>6051.096955173978</v>
      </c>
      <c r="S47" s="10">
        <f>STDEV(S13:S22)/SQRT(10)</f>
        <v>2824.286786107421</v>
      </c>
      <c r="T47" s="10">
        <f>STDEV(T13:T22)/SQRT(10)</f>
        <v>11251.150802943537</v>
      </c>
      <c r="V47" s="11">
        <f>STDEV(V13:V22)/SQRT(10)</f>
        <v>0.6848123582385824</v>
      </c>
      <c r="W47" s="11">
        <f>STDEV(W13:W22)/SQRT(10)</f>
        <v>1.5780036355400209</v>
      </c>
      <c r="X47" s="11">
        <f>STDEV(X13:X22)/SQRT(10)</f>
        <v>0.4418120070822361</v>
      </c>
      <c r="Y47" s="11">
        <f>STDEV(Y13:Y22)/SQRT(10)</f>
        <v>1.373394134059188</v>
      </c>
      <c r="AA47" s="11">
        <f>STDEV(AA13:AA22)/SQRT(10)</f>
        <v>1.7909144176756633</v>
      </c>
      <c r="AB47" s="11">
        <f>STDEV(AB13:AB22)/SQRT(10)</f>
        <v>2.735759607736289</v>
      </c>
      <c r="AC47" s="11">
        <f>STDEV(AC13:AC22)/SQRT(10)</f>
        <v>0.8843844418508989</v>
      </c>
      <c r="AD47" s="11">
        <f>STDEV(AD13:AD22)/SQRT(10)</f>
        <v>4.085034588845514</v>
      </c>
    </row>
    <row r="48" spans="2:30" ht="12.75">
      <c r="B48" s="1" t="s">
        <v>244</v>
      </c>
      <c r="C48" s="1"/>
      <c r="M48" s="1"/>
      <c r="Q48" s="10">
        <f>AVERAGE(Q23:Q32)</f>
        <v>41528.662420382156</v>
      </c>
      <c r="R48" s="10">
        <f>AVERAGE(R23:R32)</f>
        <v>77605.09554140126</v>
      </c>
      <c r="S48" s="10">
        <f>AVERAGE(S23:S32)</f>
        <v>17732.48407643312</v>
      </c>
      <c r="T48" s="10">
        <f>AVERAGE(T23:T32)</f>
        <v>33121.01910828025</v>
      </c>
      <c r="V48" s="11">
        <f>AVERAGE(V23:V32)</f>
        <v>6.310790075202228</v>
      </c>
      <c r="W48" s="11">
        <f>AVERAGE(W23:W32)</f>
        <v>11.577708406065504</v>
      </c>
      <c r="X48" s="11">
        <f>AVERAGE(X23:X32)</f>
        <v>2.581040331382627</v>
      </c>
      <c r="Y48" s="11">
        <f>AVERAGE(Y23:Y32)</f>
        <v>5.365026193134866</v>
      </c>
      <c r="AA48" s="11">
        <f>AVERAGE(AA23:AA32)</f>
        <v>13.039595691497123</v>
      </c>
      <c r="AB48" s="11">
        <f>AVERAGE(AB23:AB32)</f>
        <v>24.72679234064057</v>
      </c>
      <c r="AC48" s="11">
        <f>AVERAGE(AC23:AC32)</f>
        <v>5.649484420294227</v>
      </c>
      <c r="AD48" s="11">
        <f>AVERAGE(AD23:AD32)</f>
        <v>10.131186685748784</v>
      </c>
    </row>
    <row r="49" spans="2:30" ht="12.75">
      <c r="B49" s="1" t="s">
        <v>111</v>
      </c>
      <c r="C49" s="1"/>
      <c r="M49" s="1"/>
      <c r="Q49" s="10">
        <f>STDEV(Q23:Q32)/SQRT(10)</f>
        <v>6749.001358918399</v>
      </c>
      <c r="R49" s="10">
        <f>STDEV(R23:R32)/SQRT(10)</f>
        <v>8350.074195741152</v>
      </c>
      <c r="S49" s="10">
        <f>STDEV(S23:S32)/SQRT(10)</f>
        <v>2209.1129325369484</v>
      </c>
      <c r="T49" s="10">
        <f>STDEV(T23:T32)/SQRT(10)</f>
        <v>7912.595403804918</v>
      </c>
      <c r="V49" s="11">
        <f>STDEV(V23:V32)/SQRT(10)</f>
        <v>1.2430922893123777</v>
      </c>
      <c r="W49" s="11">
        <f>STDEV(W23:W32)/SQRT(10)</f>
        <v>1.3716191355235001</v>
      </c>
      <c r="X49" s="11">
        <f>STDEV(X23:X32)/SQRT(10)</f>
        <v>0.36367733875816877</v>
      </c>
      <c r="Y49" s="11">
        <f>STDEV(Y23:Y32)/SQRT(10)</f>
        <v>1.6883079126747764</v>
      </c>
      <c r="AA49" s="11">
        <f>STDEV(AA23:AA32)/SQRT(10)</f>
        <v>2.5644095473941797</v>
      </c>
      <c r="AB49" s="11">
        <f>STDEV(AB23:AB32)/SQRT(10)</f>
        <v>3.2998691592570095</v>
      </c>
      <c r="AC49" s="11">
        <f>STDEV(AC23:AC32)/SQRT(10)</f>
        <v>0.9145023809583814</v>
      </c>
      <c r="AD49" s="11">
        <f>STDEV(AD23:AD32)/SQRT(10)</f>
        <v>2.586758995764609</v>
      </c>
    </row>
    <row r="50" spans="2:30" ht="12.75">
      <c r="B50" s="1" t="s">
        <v>245</v>
      </c>
      <c r="C50" s="1"/>
      <c r="Q50" s="10">
        <f>AVERAGE(Q33:Q42)</f>
        <v>46114.64968152866</v>
      </c>
      <c r="R50" s="10">
        <f>AVERAGE(R33:R42)</f>
        <v>81019.10828025476</v>
      </c>
      <c r="S50" s="10">
        <f>AVERAGE(S33:S42)</f>
        <v>12535.031847133756</v>
      </c>
      <c r="T50" s="10">
        <f>AVERAGE(T33:T42)</f>
        <v>36789.80891719745</v>
      </c>
      <c r="V50" s="11">
        <f>AVERAGE(V33:V42)</f>
        <v>7.855828686902711</v>
      </c>
      <c r="W50" s="11">
        <f>AVERAGE(W33:W42)</f>
        <v>13.753026998687037</v>
      </c>
      <c r="X50" s="11">
        <f>AVERAGE(X33:X42)</f>
        <v>2.077093195345749</v>
      </c>
      <c r="Y50" s="11">
        <f>AVERAGE(Y33:Y42)</f>
        <v>6.252511949221052</v>
      </c>
      <c r="AA50" s="11">
        <f>AVERAGE(AA33:AA42)</f>
        <v>12.875608202399828</v>
      </c>
      <c r="AB50" s="11">
        <f>AVERAGE(AB33:AB42)</f>
        <v>22.873293610168677</v>
      </c>
      <c r="AC50" s="11">
        <f>AVERAGE(AC33:AC42)</f>
        <v>3.3919859208428016</v>
      </c>
      <c r="AD50" s="11">
        <f>AVERAGE(AD33:AD42)</f>
        <v>9.898527503990346</v>
      </c>
    </row>
    <row r="51" spans="2:30" ht="12.75">
      <c r="B51" s="1" t="s">
        <v>111</v>
      </c>
      <c r="C51" s="1"/>
      <c r="Q51" s="10">
        <f>STDEV(Q33:Q42)/SQRT(10)</f>
        <v>5329.247762356137</v>
      </c>
      <c r="R51" s="10">
        <f>STDEV(R33:R42)/SQRT(10)</f>
        <v>13445.751083341387</v>
      </c>
      <c r="S51" s="10">
        <f>STDEV(S33:S42)/SQRT(10)</f>
        <v>2229.1335495912235</v>
      </c>
      <c r="T51" s="10">
        <f>STDEV(T33:T42)/SQRT(10)</f>
        <v>4682.35618146655</v>
      </c>
      <c r="V51" s="11">
        <f>STDEV(V33:V42)/SQRT(10)</f>
        <v>0.7255444659610478</v>
      </c>
      <c r="W51" s="11">
        <f>STDEV(W33:W42)/SQRT(10)</f>
        <v>2.035083057527414</v>
      </c>
      <c r="X51" s="11">
        <f>STDEV(X33:X42)/SQRT(10)</f>
        <v>0.3074284349756994</v>
      </c>
      <c r="Y51" s="11">
        <f>STDEV(Y33:Y42)/SQRT(10)</f>
        <v>0.8041630006046375</v>
      </c>
      <c r="AA51" s="11">
        <f>STDEV(AA33:AA42)/SQRT(10)</f>
        <v>1.7157790295119013</v>
      </c>
      <c r="AB51" s="11">
        <f>STDEV(AB33:AB42)/SQRT(10)</f>
        <v>4.341897326425439</v>
      </c>
      <c r="AC51" s="11">
        <f>STDEV(AC33:AC42)/SQRT(10)</f>
        <v>0.636253033683658</v>
      </c>
      <c r="AD51" s="11">
        <f>STDEV(AD33:AD42)/SQRT(10)</f>
        <v>1.099419379413536</v>
      </c>
    </row>
    <row r="53" spans="1:30" ht="12.75">
      <c r="A53" s="14" t="s">
        <v>246</v>
      </c>
      <c r="B53" s="14" t="s">
        <v>249</v>
      </c>
      <c r="Q53" s="11">
        <f>AVERAGE(Q3:Q22)</f>
        <v>38343.949044585985</v>
      </c>
      <c r="R53" s="11">
        <f>AVERAGE(R3:R22)</f>
        <v>87031.84713375794</v>
      </c>
      <c r="S53" s="11">
        <f>AVERAGE(S3:S22)</f>
        <v>16662.4203821656</v>
      </c>
      <c r="T53" s="11">
        <f>AVERAGE(T3:T22)</f>
        <v>45834.39490445859</v>
      </c>
      <c r="V53" s="11">
        <f>AVERAGE(V3:V22)</f>
        <v>4.8032998607631745</v>
      </c>
      <c r="W53" s="11">
        <f>AVERAGE(W3:W22)</f>
        <v>11.936805123473206</v>
      </c>
      <c r="X53" s="11">
        <f>AVERAGE(X3:X22)</f>
        <v>2.1882188897240233</v>
      </c>
      <c r="Y53" s="11">
        <f>AVERAGE(Y3:Y22)</f>
        <v>6.033190706300844</v>
      </c>
      <c r="AA53" s="11">
        <f>AVERAGE(AA3:AA22)</f>
        <v>11.086990064863928</v>
      </c>
      <c r="AB53" s="11">
        <f>AVERAGE(AB3:AB22)</f>
        <v>25.319426981961204</v>
      </c>
      <c r="AC53" s="11">
        <f>AVERAGE(AC3:AC22)</f>
        <v>4.842832999730701</v>
      </c>
      <c r="AD53" s="11">
        <f>AVERAGE(AD3:AD22)</f>
        <v>13.968848498669066</v>
      </c>
    </row>
    <row r="54" spans="2:30" ht="12.75">
      <c r="B54" s="1" t="s">
        <v>111</v>
      </c>
      <c r="Q54" s="11">
        <f>STDEV(Q3:Q22)/SQRT(20)</f>
        <v>4116.443772853491</v>
      </c>
      <c r="R54" s="11">
        <f>STDEV(R3:R22)/SQRT(20)</f>
        <v>5437.1071787548835</v>
      </c>
      <c r="S54" s="11">
        <f>STDEV(S3:S22)/SQRT(20)</f>
        <v>1995.5644544273641</v>
      </c>
      <c r="T54" s="11">
        <f>STDEV(T3:T22)/SQRT(20)</f>
        <v>6719.39393406335</v>
      </c>
      <c r="V54" s="11">
        <f>STDEV(V3:V22)/SQRT(20)</f>
        <v>0.4735873518658394</v>
      </c>
      <c r="W54" s="11">
        <f>STDEV(W3:W22)/SQRT(20)</f>
        <v>1.1859165901735331</v>
      </c>
      <c r="X54" s="11">
        <f>STDEV(X3:X22)/SQRT(20)</f>
        <v>0.26485437162126485</v>
      </c>
      <c r="Y54" s="11">
        <f>STDEV(Y3:Y22)/SQRT(20)</f>
        <v>0.8354151362430927</v>
      </c>
      <c r="AA54" s="11">
        <f>STDEV(AA3:AA22)/SQRT(20)</f>
        <v>1.259558058776555</v>
      </c>
      <c r="AB54" s="11">
        <f>STDEV(AB3:AB22)/SQRT(20)</f>
        <v>1.988239699208245</v>
      </c>
      <c r="AC54" s="11">
        <f>STDEV(AC3:AC22)/SQRT(20)</f>
        <v>0.578982972774653</v>
      </c>
      <c r="AD54" s="11">
        <f>STDEV(AD3:AD22)/SQRT(20)</f>
        <v>2.4156141926604184</v>
      </c>
    </row>
    <row r="55" spans="2:30" ht="12.75">
      <c r="B55" s="14" t="s">
        <v>250</v>
      </c>
      <c r="Q55" s="11">
        <f>AVERAGE(Q23:Q42)</f>
        <v>43821.656050955404</v>
      </c>
      <c r="R55" s="11">
        <f>AVERAGE(R23:R42)</f>
        <v>79312.101910828</v>
      </c>
      <c r="S55" s="11">
        <f>AVERAGE(S23:S42)</f>
        <v>15133.757961783438</v>
      </c>
      <c r="T55" s="11">
        <f>AVERAGE(T23:T42)</f>
        <v>34955.414012738845</v>
      </c>
      <c r="V55" s="11">
        <f>AVERAGE(V23:V42)</f>
        <v>7.083309381052471</v>
      </c>
      <c r="W55" s="11">
        <f>AVERAGE(W23:W42)</f>
        <v>12.665367702376269</v>
      </c>
      <c r="X55" s="11">
        <f>AVERAGE(X23:X42)</f>
        <v>2.329066763364188</v>
      </c>
      <c r="Y55" s="11">
        <f>AVERAGE(Y23:Y42)</f>
        <v>5.808769071177959</v>
      </c>
      <c r="AA55" s="11">
        <f>AVERAGE(AA23:AA42)</f>
        <v>12.957601946948476</v>
      </c>
      <c r="AB55" s="11">
        <f>AVERAGE(AB23:AB42)</f>
        <v>23.800042975404626</v>
      </c>
      <c r="AC55" s="11">
        <f>AVERAGE(AC23:AC42)</f>
        <v>4.520735170568514</v>
      </c>
      <c r="AD55" s="11">
        <f>AVERAGE(AD23:AD42)</f>
        <v>10.014857094869564</v>
      </c>
    </row>
    <row r="56" spans="2:30" ht="12.75">
      <c r="B56" s="1" t="s">
        <v>111</v>
      </c>
      <c r="Q56" s="11">
        <f>STDEV(Q23:Q42)/SQRT(20)</f>
        <v>4217.958938549611</v>
      </c>
      <c r="R56" s="11">
        <f>STDEV(R23:R42)/SQRT(20)</f>
        <v>7712.661143785365</v>
      </c>
      <c r="S56" s="11">
        <f>STDEV(S23:S42)/SQRT(20)</f>
        <v>1639.5578817847986</v>
      </c>
      <c r="T56" s="11">
        <f>STDEV(T23:T42)/SQRT(20)</f>
        <v>4494.2437986972855</v>
      </c>
      <c r="V56" s="11">
        <f>STDEV(V23:V42)/SQRT(20)</f>
        <v>0.7225468672166376</v>
      </c>
      <c r="W56" s="11">
        <f>STDEV(W23:W42)/SQRT(20)</f>
        <v>1.2201393840289716</v>
      </c>
      <c r="X56" s="11">
        <f>STDEV(X23:X42)/SQRT(20)</f>
        <v>0.23885375409830145</v>
      </c>
      <c r="Y56" s="11">
        <f>STDEV(Y23:Y42)/SQRT(20)</f>
        <v>0.9157592642102675</v>
      </c>
      <c r="AA56" s="11">
        <f>STDEV(AA23:AA42)/SQRT(20)</f>
        <v>1.501703348588943</v>
      </c>
      <c r="AB56" s="11">
        <f>STDEV(AB23:AB42)/SQRT(20)</f>
        <v>2.662550264041751</v>
      </c>
      <c r="AC56" s="11">
        <f>STDEV(AC23:AC42)/SQRT(20)</f>
        <v>0.6008402556412709</v>
      </c>
      <c r="AD56" s="11">
        <f>STDEV(AD23:AD42)/SQRT(20)</f>
        <v>1.3681284836306868</v>
      </c>
    </row>
  </sheetData>
  <mergeCells count="4">
    <mergeCell ref="A1:I1"/>
    <mergeCell ref="J1:J2"/>
    <mergeCell ref="K1:K2"/>
    <mergeCell ref="L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6"/>
  <sheetViews>
    <sheetView workbookViewId="0" topLeftCell="A1">
      <pane xSplit="3" ySplit="2" topLeftCell="S4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A73" sqref="AA73:AD76"/>
    </sheetView>
  </sheetViews>
  <sheetFormatPr defaultColWidth="9.140625" defaultRowHeight="12.75"/>
  <cols>
    <col min="1" max="1" width="7.00390625" style="1" customWidth="1"/>
    <col min="2" max="2" width="9.140625" style="1" customWidth="1"/>
    <col min="3" max="3" width="5.140625" style="1" customWidth="1"/>
    <col min="4" max="4" width="10.8515625" style="1" customWidth="1"/>
    <col min="5" max="7" width="9.140625" style="1" customWidth="1"/>
    <col min="8" max="8" width="20.140625" style="12" customWidth="1"/>
    <col min="9" max="9" width="9.140625" style="2" customWidth="1"/>
    <col min="10" max="10" width="11.28125" style="2" customWidth="1"/>
    <col min="11" max="11" width="9.140625" style="2" customWidth="1"/>
    <col min="12" max="12" width="9.140625" style="27" customWidth="1"/>
    <col min="13" max="13" width="10.140625" style="27" customWidth="1"/>
    <col min="14" max="16384" width="9.140625" style="1" customWidth="1"/>
  </cols>
  <sheetData>
    <row r="1" spans="1:31" ht="12.75">
      <c r="A1" s="37" t="s">
        <v>153</v>
      </c>
      <c r="B1" s="37"/>
      <c r="C1" s="37"/>
      <c r="D1" s="37"/>
      <c r="E1" s="37"/>
      <c r="F1" s="37"/>
      <c r="G1" s="37"/>
      <c r="H1" s="37"/>
      <c r="I1" s="39" t="s">
        <v>1</v>
      </c>
      <c r="J1" s="39" t="s">
        <v>154</v>
      </c>
      <c r="K1" s="39" t="s">
        <v>1</v>
      </c>
      <c r="L1" s="41" t="s">
        <v>16</v>
      </c>
      <c r="M1" s="24"/>
      <c r="N1" s="3" t="s">
        <v>4</v>
      </c>
      <c r="O1" s="3" t="s">
        <v>5</v>
      </c>
      <c r="P1" s="3" t="s">
        <v>6</v>
      </c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6"/>
      <c r="AE1" s="6"/>
    </row>
    <row r="2" spans="1:31" ht="25.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40"/>
      <c r="J2" s="40"/>
      <c r="K2" s="40"/>
      <c r="L2" s="42"/>
      <c r="M2" s="25" t="s">
        <v>155</v>
      </c>
      <c r="N2" s="7" t="s">
        <v>17</v>
      </c>
      <c r="O2" s="7" t="s">
        <v>18</v>
      </c>
      <c r="P2" t="s">
        <v>19</v>
      </c>
      <c r="Q2" s="8" t="s">
        <v>20</v>
      </c>
      <c r="R2" s="8" t="s">
        <v>21</v>
      </c>
      <c r="S2" s="8" t="s">
        <v>22</v>
      </c>
      <c r="T2" s="8" t="s">
        <v>23</v>
      </c>
      <c r="U2" s="8" t="s">
        <v>24</v>
      </c>
      <c r="V2" s="6" t="s">
        <v>25</v>
      </c>
      <c r="W2" s="6" t="s">
        <v>26</v>
      </c>
      <c r="X2" s="6" t="s">
        <v>27</v>
      </c>
      <c r="Y2" s="6" t="s">
        <v>28</v>
      </c>
      <c r="Z2" s="6" t="s">
        <v>29</v>
      </c>
      <c r="AA2" s="6" t="s">
        <v>30</v>
      </c>
      <c r="AB2" s="6" t="s">
        <v>31</v>
      </c>
      <c r="AC2" s="6" t="s">
        <v>32</v>
      </c>
      <c r="AD2" s="6" t="s">
        <v>33</v>
      </c>
      <c r="AE2" s="6" t="s">
        <v>34</v>
      </c>
    </row>
    <row r="3" spans="1:31" s="14" customFormat="1" ht="12.75">
      <c r="A3" s="14">
        <v>1</v>
      </c>
      <c r="B3" s="14" t="s">
        <v>35</v>
      </c>
      <c r="C3" s="14">
        <v>1</v>
      </c>
      <c r="D3" s="14">
        <v>113</v>
      </c>
      <c r="E3" s="14">
        <v>149</v>
      </c>
      <c r="F3" s="14">
        <v>38</v>
      </c>
      <c r="G3" s="14">
        <v>128</v>
      </c>
      <c r="H3" s="15" t="s">
        <v>156</v>
      </c>
      <c r="I3" s="23">
        <v>7.3159</v>
      </c>
      <c r="J3" s="23">
        <v>9.0159</v>
      </c>
      <c r="K3" s="23">
        <v>8.0174</v>
      </c>
      <c r="L3" s="24">
        <f aca="true" t="shared" si="0" ref="L3:L34">100*(J3-K3)/(J3-I3)</f>
        <v>58.73529411764705</v>
      </c>
      <c r="M3" s="24">
        <f>AVERAGE(L3:L5)</f>
        <v>60.03695255386574</v>
      </c>
      <c r="O3" s="14">
        <v>7.32</v>
      </c>
      <c r="P3" s="14">
        <f aca="true" t="shared" si="1" ref="P3:P34">O3+(J3-I3)</f>
        <v>9.02</v>
      </c>
      <c r="Q3" s="10">
        <f aca="true" t="shared" si="2" ref="Q3:Q34">D3/((0.025*0.025)*3.14)</f>
        <v>57579.6178343949</v>
      </c>
      <c r="R3" s="10">
        <f aca="true" t="shared" si="3" ref="R3:R34">E3/((0.025*0.025)*3.14)</f>
        <v>75923.56687898088</v>
      </c>
      <c r="S3" s="10">
        <f aca="true" t="shared" si="4" ref="S3:S34">F3/((0.025*0.025)*3.14)</f>
        <v>19363.05732484076</v>
      </c>
      <c r="T3" s="10">
        <f aca="true" t="shared" si="5" ref="T3:T34">G3/((0.025*0.025)*3.14)</f>
        <v>65222.92993630572</v>
      </c>
      <c r="U3" s="10">
        <f aca="true" t="shared" si="6" ref="U3:U34">SUM(Q3:T3)</f>
        <v>218089.1719745223</v>
      </c>
      <c r="V3" s="11">
        <f aca="true" t="shared" si="7" ref="V3:V34">D3/$P3</f>
        <v>12.527716186252773</v>
      </c>
      <c r="W3" s="11">
        <f aca="true" t="shared" si="8" ref="W3:W34">E3/$P3</f>
        <v>16.518847006651885</v>
      </c>
      <c r="X3" s="11">
        <f aca="true" t="shared" si="9" ref="X3:X34">F3/$P3</f>
        <v>4.212860310421286</v>
      </c>
      <c r="Y3" s="11">
        <f aca="true" t="shared" si="10" ref="Y3:Y34">G3/$P3</f>
        <v>14.19068736141907</v>
      </c>
      <c r="Z3" s="11">
        <f aca="true" t="shared" si="11" ref="Z3:Z34">SUM(V3:Y3)</f>
        <v>47.450110864745014</v>
      </c>
      <c r="AA3" s="11">
        <f aca="true" t="shared" si="12" ref="AA3:AA34">D3/($P3*($L3/100))</f>
        <v>21.32911118340482</v>
      </c>
      <c r="AB3" s="11">
        <f aca="true" t="shared" si="13" ref="AB3:AB34">E3/($P3*($L3/100))</f>
        <v>28.124226250684234</v>
      </c>
      <c r="AC3" s="11">
        <f aca="true" t="shared" si="14" ref="AC3:AC34">F3/($P3*($L3/100))</f>
        <v>7.172621459906046</v>
      </c>
      <c r="AD3" s="11">
        <f aca="true" t="shared" si="15" ref="AD3:AD34">G3/($P3*($L3/100))</f>
        <v>24.160409128104575</v>
      </c>
      <c r="AE3" s="11">
        <f aca="true" t="shared" si="16" ref="AE3:AE34">SUM(AA3:AD3)</f>
        <v>80.78636802209968</v>
      </c>
    </row>
    <row r="4" spans="1:31" ht="12.75">
      <c r="A4" s="1">
        <v>1</v>
      </c>
      <c r="B4" s="1" t="s">
        <v>35</v>
      </c>
      <c r="C4" s="1">
        <v>2</v>
      </c>
      <c r="D4" s="1">
        <v>312</v>
      </c>
      <c r="E4" s="1">
        <v>237</v>
      </c>
      <c r="F4" s="1">
        <v>58</v>
      </c>
      <c r="G4" s="1">
        <v>192</v>
      </c>
      <c r="H4" s="12" t="s">
        <v>141</v>
      </c>
      <c r="I4" s="23">
        <v>7.7452</v>
      </c>
      <c r="J4" s="23">
        <v>9.781</v>
      </c>
      <c r="K4" s="23">
        <v>8.7294</v>
      </c>
      <c r="L4" s="24">
        <f t="shared" si="0"/>
        <v>51.65536889674821</v>
      </c>
      <c r="M4" s="24"/>
      <c r="O4" s="1">
        <v>4.6</v>
      </c>
      <c r="P4" s="14">
        <f t="shared" si="1"/>
        <v>6.635800000000001</v>
      </c>
      <c r="Q4" s="10">
        <f t="shared" si="2"/>
        <v>158980.8917197452</v>
      </c>
      <c r="R4" s="10">
        <f t="shared" si="3"/>
        <v>120764.33121019107</v>
      </c>
      <c r="S4" s="10">
        <f t="shared" si="4"/>
        <v>29554.14012738853</v>
      </c>
      <c r="T4" s="10">
        <f t="shared" si="5"/>
        <v>97834.39490445859</v>
      </c>
      <c r="U4" s="10">
        <f t="shared" si="6"/>
        <v>407133.7579617834</v>
      </c>
      <c r="V4" s="11">
        <f t="shared" si="7"/>
        <v>47.01769191355978</v>
      </c>
      <c r="W4" s="11">
        <f t="shared" si="8"/>
        <v>35.71536212664637</v>
      </c>
      <c r="X4" s="11">
        <f t="shared" si="9"/>
        <v>8.740468368546368</v>
      </c>
      <c r="Y4" s="11">
        <f t="shared" si="10"/>
        <v>28.933964254498324</v>
      </c>
      <c r="Z4" s="11">
        <f t="shared" si="11"/>
        <v>120.40748666325085</v>
      </c>
      <c r="AA4" s="11">
        <f t="shared" si="12"/>
        <v>91.02188778777575</v>
      </c>
      <c r="AB4" s="11">
        <f t="shared" si="13"/>
        <v>69.14162630032966</v>
      </c>
      <c r="AC4" s="11">
        <f t="shared" si="14"/>
        <v>16.920735550291646</v>
      </c>
      <c r="AD4" s="11">
        <f t="shared" si="15"/>
        <v>56.013469407862004</v>
      </c>
      <c r="AE4" s="11">
        <f t="shared" si="16"/>
        <v>233.09771904625907</v>
      </c>
    </row>
    <row r="5" spans="1:31" ht="12.75">
      <c r="A5" s="1">
        <v>1</v>
      </c>
      <c r="B5" s="1" t="s">
        <v>35</v>
      </c>
      <c r="C5" s="1">
        <v>3</v>
      </c>
      <c r="D5" s="1">
        <v>70</v>
      </c>
      <c r="E5" s="1">
        <v>109</v>
      </c>
      <c r="F5" s="1">
        <v>6</v>
      </c>
      <c r="G5" s="1">
        <v>66</v>
      </c>
      <c r="H5" s="12" t="s">
        <v>157</v>
      </c>
      <c r="I5" s="23">
        <v>7.8118</v>
      </c>
      <c r="J5" s="23">
        <v>9.4558</v>
      </c>
      <c r="K5" s="23">
        <v>8.3096</v>
      </c>
      <c r="L5" s="24">
        <f t="shared" si="0"/>
        <v>69.72019464720196</v>
      </c>
      <c r="M5" s="24"/>
      <c r="O5" s="1">
        <v>6.62</v>
      </c>
      <c r="P5" s="14">
        <f t="shared" si="1"/>
        <v>8.264</v>
      </c>
      <c r="Q5" s="10">
        <f t="shared" si="2"/>
        <v>35668.789808917194</v>
      </c>
      <c r="R5" s="10">
        <f t="shared" si="3"/>
        <v>55541.40127388534</v>
      </c>
      <c r="S5" s="10">
        <f t="shared" si="4"/>
        <v>3057.324840764331</v>
      </c>
      <c r="T5" s="10">
        <f t="shared" si="5"/>
        <v>33630.573248407636</v>
      </c>
      <c r="U5" s="10">
        <f t="shared" si="6"/>
        <v>127898.08917197451</v>
      </c>
      <c r="V5" s="11">
        <f t="shared" si="7"/>
        <v>8.470474346563408</v>
      </c>
      <c r="W5" s="11">
        <f t="shared" si="8"/>
        <v>13.189738625363022</v>
      </c>
      <c r="X5" s="11">
        <f t="shared" si="9"/>
        <v>0.7260406582768636</v>
      </c>
      <c r="Y5" s="11">
        <f t="shared" si="10"/>
        <v>7.986447241045499</v>
      </c>
      <c r="Z5" s="11">
        <f t="shared" si="11"/>
        <v>30.372700871248796</v>
      </c>
      <c r="AA5" s="11">
        <f t="shared" si="12"/>
        <v>12.149240818138406</v>
      </c>
      <c r="AB5" s="11">
        <f t="shared" si="13"/>
        <v>18.91810355967266</v>
      </c>
      <c r="AC5" s="11">
        <f t="shared" si="14"/>
        <v>1.0413634986975777</v>
      </c>
      <c r="AD5" s="11">
        <f t="shared" si="15"/>
        <v>11.454998485673354</v>
      </c>
      <c r="AE5" s="11">
        <f t="shared" si="16"/>
        <v>43.56370636218199</v>
      </c>
    </row>
    <row r="6" spans="1:31" s="14" customFormat="1" ht="12.75">
      <c r="A6" s="14">
        <v>2</v>
      </c>
      <c r="B6" s="14" t="s">
        <v>35</v>
      </c>
      <c r="C6" s="14">
        <v>1</v>
      </c>
      <c r="D6" s="14">
        <v>13</v>
      </c>
      <c r="E6" s="14">
        <v>140</v>
      </c>
      <c r="F6" s="14">
        <v>27</v>
      </c>
      <c r="G6" s="14">
        <v>57</v>
      </c>
      <c r="H6" s="15" t="s">
        <v>166</v>
      </c>
      <c r="I6" s="23">
        <v>8.2043</v>
      </c>
      <c r="J6" s="23">
        <v>9.5575</v>
      </c>
      <c r="K6" s="23">
        <v>8.4944</v>
      </c>
      <c r="L6" s="24">
        <f t="shared" si="0"/>
        <v>78.56192728347614</v>
      </c>
      <c r="M6" s="24">
        <f>AVERAGE(L6:L8)</f>
        <v>72.85134983189857</v>
      </c>
      <c r="O6" s="14">
        <v>6.04</v>
      </c>
      <c r="P6" s="14">
        <f t="shared" si="1"/>
        <v>7.393199999999999</v>
      </c>
      <c r="Q6" s="10">
        <f t="shared" si="2"/>
        <v>6624.20382165605</v>
      </c>
      <c r="R6" s="10">
        <f t="shared" si="3"/>
        <v>71337.57961783439</v>
      </c>
      <c r="S6" s="10">
        <f t="shared" si="4"/>
        <v>13757.961783439488</v>
      </c>
      <c r="T6" s="10">
        <f t="shared" si="5"/>
        <v>29044.585987261144</v>
      </c>
      <c r="U6" s="10">
        <f t="shared" si="6"/>
        <v>120764.33121019107</v>
      </c>
      <c r="V6" s="11">
        <f t="shared" si="7"/>
        <v>1.7583725585673322</v>
      </c>
      <c r="W6" s="11">
        <f t="shared" si="8"/>
        <v>18.936319861494347</v>
      </c>
      <c r="X6" s="11">
        <f t="shared" si="9"/>
        <v>3.652004544716767</v>
      </c>
      <c r="Y6" s="11">
        <f t="shared" si="10"/>
        <v>7.709787372179842</v>
      </c>
      <c r="Z6" s="11">
        <f t="shared" si="11"/>
        <v>32.056484336958285</v>
      </c>
      <c r="AA6" s="11">
        <f t="shared" si="12"/>
        <v>2.23819936624336</v>
      </c>
      <c r="AB6" s="11">
        <f t="shared" si="13"/>
        <v>24.1036854826208</v>
      </c>
      <c r="AC6" s="11">
        <f t="shared" si="14"/>
        <v>4.64856791450544</v>
      </c>
      <c r="AD6" s="11">
        <f t="shared" si="15"/>
        <v>9.813643375067041</v>
      </c>
      <c r="AE6" s="11">
        <f t="shared" si="16"/>
        <v>40.80409613843665</v>
      </c>
    </row>
    <row r="7" spans="1:31" ht="12.75">
      <c r="A7" s="1">
        <v>2</v>
      </c>
      <c r="B7" s="1" t="s">
        <v>35</v>
      </c>
      <c r="C7" s="1">
        <v>2</v>
      </c>
      <c r="D7" s="1">
        <v>33</v>
      </c>
      <c r="E7" s="1">
        <v>112</v>
      </c>
      <c r="F7" s="1">
        <v>13</v>
      </c>
      <c r="G7" s="1">
        <v>105</v>
      </c>
      <c r="H7" s="12" t="s">
        <v>167</v>
      </c>
      <c r="I7" s="23">
        <v>8.7618</v>
      </c>
      <c r="J7" s="23">
        <v>10.1914</v>
      </c>
      <c r="K7" s="23">
        <v>9.138</v>
      </c>
      <c r="L7" s="24">
        <f t="shared" si="0"/>
        <v>73.6849468382764</v>
      </c>
      <c r="M7" s="24"/>
      <c r="O7" s="1">
        <v>9.11</v>
      </c>
      <c r="P7" s="14">
        <f t="shared" si="1"/>
        <v>10.5396</v>
      </c>
      <c r="Q7" s="10">
        <f t="shared" si="2"/>
        <v>16815.286624203818</v>
      </c>
      <c r="R7" s="10">
        <f t="shared" si="3"/>
        <v>57070.063694267505</v>
      </c>
      <c r="S7" s="10">
        <f t="shared" si="4"/>
        <v>6624.20382165605</v>
      </c>
      <c r="T7" s="10">
        <f t="shared" si="5"/>
        <v>53503.18471337579</v>
      </c>
      <c r="U7" s="10">
        <f t="shared" si="6"/>
        <v>134012.73885350316</v>
      </c>
      <c r="V7" s="11">
        <f t="shared" si="7"/>
        <v>3.131048616645793</v>
      </c>
      <c r="W7" s="11">
        <f t="shared" si="8"/>
        <v>10.6265892443736</v>
      </c>
      <c r="X7" s="11">
        <f t="shared" si="9"/>
        <v>1.2334433944362215</v>
      </c>
      <c r="Y7" s="11">
        <f t="shared" si="10"/>
        <v>9.962427416600251</v>
      </c>
      <c r="Z7" s="11">
        <f t="shared" si="11"/>
        <v>24.953508672055868</v>
      </c>
      <c r="AA7" s="11">
        <f t="shared" si="12"/>
        <v>4.249237803642328</v>
      </c>
      <c r="AB7" s="11">
        <f t="shared" si="13"/>
        <v>14.421655575998203</v>
      </c>
      <c r="AC7" s="11">
        <f t="shared" si="14"/>
        <v>1.67394216507122</v>
      </c>
      <c r="AD7" s="11">
        <f t="shared" si="15"/>
        <v>13.520302102498315</v>
      </c>
      <c r="AE7" s="11">
        <f t="shared" si="16"/>
        <v>33.86513764721007</v>
      </c>
    </row>
    <row r="8" spans="1:31" ht="12.75">
      <c r="A8" s="1">
        <v>2</v>
      </c>
      <c r="B8" s="1" t="s">
        <v>35</v>
      </c>
      <c r="C8" s="1">
        <v>3</v>
      </c>
      <c r="D8" s="1">
        <v>46</v>
      </c>
      <c r="E8" s="1">
        <v>194</v>
      </c>
      <c r="F8" s="1">
        <v>41</v>
      </c>
      <c r="G8" s="1">
        <v>102</v>
      </c>
      <c r="H8" s="12" t="s">
        <v>168</v>
      </c>
      <c r="I8" s="23">
        <v>9.2819</v>
      </c>
      <c r="J8" s="23">
        <v>11.1271</v>
      </c>
      <c r="K8" s="23">
        <v>9.9036</v>
      </c>
      <c r="L8" s="24">
        <f t="shared" si="0"/>
        <v>66.30717537394318</v>
      </c>
      <c r="M8" s="24"/>
      <c r="O8" s="1">
        <v>5.52</v>
      </c>
      <c r="P8" s="14">
        <f t="shared" si="1"/>
        <v>7.3652</v>
      </c>
      <c r="Q8" s="10">
        <f t="shared" si="2"/>
        <v>23439.49044585987</v>
      </c>
      <c r="R8" s="10">
        <f t="shared" si="3"/>
        <v>98853.50318471337</v>
      </c>
      <c r="S8" s="10">
        <f t="shared" si="4"/>
        <v>20891.719745222927</v>
      </c>
      <c r="T8" s="10">
        <f t="shared" si="5"/>
        <v>51974.52229299362</v>
      </c>
      <c r="U8" s="10">
        <f t="shared" si="6"/>
        <v>195159.23566878977</v>
      </c>
      <c r="V8" s="11">
        <f t="shared" si="7"/>
        <v>6.245587356758812</v>
      </c>
      <c r="W8" s="11">
        <f t="shared" si="8"/>
        <v>26.34008580893934</v>
      </c>
      <c r="X8" s="11">
        <f t="shared" si="9"/>
        <v>5.566719165806767</v>
      </c>
      <c r="Y8" s="11">
        <f t="shared" si="10"/>
        <v>13.848911095421714</v>
      </c>
      <c r="Z8" s="11">
        <f t="shared" si="11"/>
        <v>52.00130342692663</v>
      </c>
      <c r="AA8" s="11">
        <f t="shared" si="12"/>
        <v>9.419172693658654</v>
      </c>
      <c r="AB8" s="11">
        <f t="shared" si="13"/>
        <v>39.7243370123865</v>
      </c>
      <c r="AC8" s="11">
        <f t="shared" si="14"/>
        <v>8.395349574782713</v>
      </c>
      <c r="AD8" s="11">
        <f t="shared" si="15"/>
        <v>20.885991625069188</v>
      </c>
      <c r="AE8" s="11">
        <f t="shared" si="16"/>
        <v>78.42485090589705</v>
      </c>
    </row>
    <row r="9" spans="1:31" s="14" customFormat="1" ht="12.75">
      <c r="A9" s="14">
        <v>3</v>
      </c>
      <c r="B9" s="14" t="s">
        <v>35</v>
      </c>
      <c r="C9" s="14">
        <v>1</v>
      </c>
      <c r="D9" s="14">
        <v>46</v>
      </c>
      <c r="E9" s="14">
        <v>125</v>
      </c>
      <c r="F9" s="14">
        <v>22</v>
      </c>
      <c r="G9" s="14">
        <v>113</v>
      </c>
      <c r="H9" s="15" t="s">
        <v>177</v>
      </c>
      <c r="I9" s="23">
        <v>10.8727</v>
      </c>
      <c r="J9" s="23">
        <v>14.1191</v>
      </c>
      <c r="K9" s="23">
        <v>12.2983</v>
      </c>
      <c r="L9" s="24">
        <f t="shared" si="0"/>
        <v>56.086742237555455</v>
      </c>
      <c r="M9" s="24">
        <f>AVERAGE(L9:L11)</f>
        <v>61.69182369207312</v>
      </c>
      <c r="O9" s="14">
        <v>4.07</v>
      </c>
      <c r="P9" s="14">
        <f t="shared" si="1"/>
        <v>7.3164</v>
      </c>
      <c r="Q9" s="10">
        <f t="shared" si="2"/>
        <v>23439.49044585987</v>
      </c>
      <c r="R9" s="10">
        <f t="shared" si="3"/>
        <v>63694.26751592356</v>
      </c>
      <c r="S9" s="10">
        <f t="shared" si="4"/>
        <v>11210.191082802547</v>
      </c>
      <c r="T9" s="10">
        <f t="shared" si="5"/>
        <v>57579.6178343949</v>
      </c>
      <c r="U9" s="10">
        <f t="shared" si="6"/>
        <v>155923.56687898087</v>
      </c>
      <c r="V9" s="11">
        <f t="shared" si="7"/>
        <v>6.287245093215243</v>
      </c>
      <c r="W9" s="11">
        <f t="shared" si="8"/>
        <v>17.084905144606637</v>
      </c>
      <c r="X9" s="11">
        <f t="shared" si="9"/>
        <v>3.0069433054507684</v>
      </c>
      <c r="Y9" s="11">
        <f t="shared" si="10"/>
        <v>15.444754250724401</v>
      </c>
      <c r="Z9" s="11">
        <f t="shared" si="11"/>
        <v>41.82384779399705</v>
      </c>
      <c r="AA9" s="11">
        <f t="shared" si="12"/>
        <v>11.209859660925945</v>
      </c>
      <c r="AB9" s="11">
        <f t="shared" si="13"/>
        <v>30.461575165559633</v>
      </c>
      <c r="AC9" s="11">
        <f t="shared" si="14"/>
        <v>5.361237229138496</v>
      </c>
      <c r="AD9" s="11">
        <f t="shared" si="15"/>
        <v>27.53726394966591</v>
      </c>
      <c r="AE9" s="11">
        <f t="shared" si="16"/>
        <v>74.56993600528999</v>
      </c>
    </row>
    <row r="10" spans="1:31" ht="12.75">
      <c r="A10" s="1">
        <v>3</v>
      </c>
      <c r="B10" s="1" t="s">
        <v>35</v>
      </c>
      <c r="C10" s="1">
        <v>2</v>
      </c>
      <c r="D10" s="1">
        <v>30</v>
      </c>
      <c r="E10" s="1">
        <v>191</v>
      </c>
      <c r="F10" s="1">
        <v>41</v>
      </c>
      <c r="G10" s="1">
        <v>67</v>
      </c>
      <c r="H10" s="12" t="s">
        <v>178</v>
      </c>
      <c r="I10" s="23">
        <v>7.9041</v>
      </c>
      <c r="J10" s="23">
        <v>9.804</v>
      </c>
      <c r="K10" s="23">
        <v>8.6188</v>
      </c>
      <c r="L10" s="24">
        <f t="shared" si="0"/>
        <v>62.382230643718074</v>
      </c>
      <c r="M10" s="24"/>
      <c r="O10" s="1">
        <v>6.85</v>
      </c>
      <c r="P10" s="14">
        <f t="shared" si="1"/>
        <v>8.7499</v>
      </c>
      <c r="Q10" s="10">
        <f t="shared" si="2"/>
        <v>15286.624203821653</v>
      </c>
      <c r="R10" s="10">
        <f t="shared" si="3"/>
        <v>97324.8407643312</v>
      </c>
      <c r="S10" s="10">
        <f t="shared" si="4"/>
        <v>20891.719745222927</v>
      </c>
      <c r="T10" s="10">
        <f t="shared" si="5"/>
        <v>34140.127388535024</v>
      </c>
      <c r="U10" s="10">
        <f t="shared" si="6"/>
        <v>167643.31210191082</v>
      </c>
      <c r="V10" s="11">
        <f t="shared" si="7"/>
        <v>3.4286106126927165</v>
      </c>
      <c r="W10" s="11">
        <f t="shared" si="8"/>
        <v>21.828820900810296</v>
      </c>
      <c r="X10" s="11">
        <f t="shared" si="9"/>
        <v>4.685767837346712</v>
      </c>
      <c r="Y10" s="11">
        <f t="shared" si="10"/>
        <v>7.657230368347067</v>
      </c>
      <c r="Z10" s="11">
        <f t="shared" si="11"/>
        <v>37.60042971919679</v>
      </c>
      <c r="AA10" s="11">
        <f t="shared" si="12"/>
        <v>5.496133397785094</v>
      </c>
      <c r="AB10" s="11">
        <f t="shared" si="13"/>
        <v>34.992049299231766</v>
      </c>
      <c r="AC10" s="11">
        <f t="shared" si="14"/>
        <v>7.5113823103062956</v>
      </c>
      <c r="AD10" s="11">
        <f t="shared" si="15"/>
        <v>12.274697921720044</v>
      </c>
      <c r="AE10" s="11">
        <f t="shared" si="16"/>
        <v>60.2742629290432</v>
      </c>
    </row>
    <row r="11" spans="1:31" ht="12.75">
      <c r="A11" s="1">
        <v>3</v>
      </c>
      <c r="B11" s="1" t="s">
        <v>35</v>
      </c>
      <c r="C11" s="1">
        <v>3</v>
      </c>
      <c r="D11" s="1">
        <v>105</v>
      </c>
      <c r="E11" s="1">
        <v>206</v>
      </c>
      <c r="F11" s="1">
        <v>42</v>
      </c>
      <c r="G11" s="1">
        <v>87</v>
      </c>
      <c r="H11" s="12" t="s">
        <v>179</v>
      </c>
      <c r="I11" s="23">
        <v>7.9848</v>
      </c>
      <c r="J11" s="23">
        <v>9.5914</v>
      </c>
      <c r="K11" s="23">
        <v>8.5213</v>
      </c>
      <c r="L11" s="24">
        <f t="shared" si="0"/>
        <v>66.60649819494584</v>
      </c>
      <c r="M11" s="24"/>
      <c r="O11" s="1">
        <v>5.66</v>
      </c>
      <c r="P11" s="14">
        <f t="shared" si="1"/>
        <v>7.2666</v>
      </c>
      <c r="Q11" s="10">
        <f t="shared" si="2"/>
        <v>53503.18471337579</v>
      </c>
      <c r="R11" s="10">
        <f t="shared" si="3"/>
        <v>104968.15286624202</v>
      </c>
      <c r="S11" s="10">
        <f t="shared" si="4"/>
        <v>21401.273885350314</v>
      </c>
      <c r="T11" s="10">
        <f t="shared" si="5"/>
        <v>44331.2101910828</v>
      </c>
      <c r="U11" s="10">
        <f t="shared" si="6"/>
        <v>224203.82165605092</v>
      </c>
      <c r="V11" s="11">
        <f t="shared" si="7"/>
        <v>14.449673850218808</v>
      </c>
      <c r="W11" s="11">
        <f t="shared" si="8"/>
        <v>28.348883934714994</v>
      </c>
      <c r="X11" s="11">
        <f t="shared" si="9"/>
        <v>5.779869540087524</v>
      </c>
      <c r="Y11" s="11">
        <f t="shared" si="10"/>
        <v>11.972586904467013</v>
      </c>
      <c r="Z11" s="11">
        <f t="shared" si="11"/>
        <v>60.551014229488345</v>
      </c>
      <c r="AA11" s="11">
        <f t="shared" si="12"/>
        <v>21.6940902791903</v>
      </c>
      <c r="AB11" s="11">
        <f t="shared" si="13"/>
        <v>42.56173902393525</v>
      </c>
      <c r="AC11" s="11">
        <f t="shared" si="14"/>
        <v>8.67763611167612</v>
      </c>
      <c r="AD11" s="11">
        <f t="shared" si="15"/>
        <v>17.975103374186247</v>
      </c>
      <c r="AE11" s="11">
        <f t="shared" si="16"/>
        <v>90.90856878898792</v>
      </c>
    </row>
    <row r="12" spans="1:31" s="14" customFormat="1" ht="12.75">
      <c r="A12" s="14">
        <v>4</v>
      </c>
      <c r="B12" s="14" t="s">
        <v>35</v>
      </c>
      <c r="C12" s="14">
        <v>1</v>
      </c>
      <c r="D12" s="14">
        <v>36</v>
      </c>
      <c r="E12" s="14">
        <v>151</v>
      </c>
      <c r="F12" s="14">
        <v>23</v>
      </c>
      <c r="G12" s="14">
        <v>133</v>
      </c>
      <c r="H12" s="15" t="s">
        <v>188</v>
      </c>
      <c r="I12" s="23">
        <v>7.3543</v>
      </c>
      <c r="J12" s="23">
        <v>8.9355</v>
      </c>
      <c r="K12" s="23">
        <v>7.8982</v>
      </c>
      <c r="L12" s="24">
        <f t="shared" si="0"/>
        <v>65.60207437389323</v>
      </c>
      <c r="M12" s="24">
        <f>AVERAGE(L12:L14)</f>
        <v>64.83728859390295</v>
      </c>
      <c r="O12" s="14">
        <v>8.35</v>
      </c>
      <c r="P12" s="14">
        <f t="shared" si="1"/>
        <v>9.931199999999999</v>
      </c>
      <c r="Q12" s="10">
        <f t="shared" si="2"/>
        <v>18343.949044585985</v>
      </c>
      <c r="R12" s="10">
        <f t="shared" si="3"/>
        <v>76942.67515923566</v>
      </c>
      <c r="S12" s="10">
        <f t="shared" si="4"/>
        <v>11719.745222929934</v>
      </c>
      <c r="T12" s="10">
        <f t="shared" si="5"/>
        <v>67770.70063694267</v>
      </c>
      <c r="U12" s="10">
        <f t="shared" si="6"/>
        <v>174777.07006369426</v>
      </c>
      <c r="V12" s="11">
        <f t="shared" si="7"/>
        <v>3.6249395843402614</v>
      </c>
      <c r="W12" s="11">
        <f t="shared" si="8"/>
        <v>15.204607700982763</v>
      </c>
      <c r="X12" s="11">
        <f t="shared" si="9"/>
        <v>2.3159336233285</v>
      </c>
      <c r="Y12" s="11">
        <f t="shared" si="10"/>
        <v>13.392137908812632</v>
      </c>
      <c r="Z12" s="11">
        <f t="shared" si="11"/>
        <v>34.53761881746416</v>
      </c>
      <c r="AA12" s="11">
        <f t="shared" si="12"/>
        <v>5.525647807537668</v>
      </c>
      <c r="AB12" s="11">
        <f t="shared" si="13"/>
        <v>23.177022748282997</v>
      </c>
      <c r="AC12" s="11">
        <f t="shared" si="14"/>
        <v>3.5302749881490656</v>
      </c>
      <c r="AD12" s="11">
        <f t="shared" si="15"/>
        <v>20.414198844514164</v>
      </c>
      <c r="AE12" s="11">
        <f t="shared" si="16"/>
        <v>52.647144388483895</v>
      </c>
    </row>
    <row r="13" spans="1:31" ht="12.75">
      <c r="A13" s="1">
        <v>4</v>
      </c>
      <c r="B13" s="1" t="s">
        <v>35</v>
      </c>
      <c r="C13" s="1">
        <v>2</v>
      </c>
      <c r="D13" s="1">
        <v>48</v>
      </c>
      <c r="E13" s="1">
        <v>146</v>
      </c>
      <c r="F13" s="1">
        <v>40</v>
      </c>
      <c r="G13" s="1">
        <v>82</v>
      </c>
      <c r="H13" s="12" t="s">
        <v>189</v>
      </c>
      <c r="I13" s="23">
        <v>8.006</v>
      </c>
      <c r="J13" s="23">
        <v>9.7189</v>
      </c>
      <c r="K13" s="23">
        <v>8.6375</v>
      </c>
      <c r="L13" s="24">
        <f t="shared" si="0"/>
        <v>63.132698931636455</v>
      </c>
      <c r="M13" s="24"/>
      <c r="O13" s="1">
        <v>3.42</v>
      </c>
      <c r="P13" s="14">
        <f t="shared" si="1"/>
        <v>5.132899999999999</v>
      </c>
      <c r="Q13" s="10">
        <f t="shared" si="2"/>
        <v>24458.598726114647</v>
      </c>
      <c r="R13" s="10">
        <f t="shared" si="3"/>
        <v>74394.90445859871</v>
      </c>
      <c r="S13" s="10">
        <f t="shared" si="4"/>
        <v>20382.16560509554</v>
      </c>
      <c r="T13" s="10">
        <f t="shared" si="5"/>
        <v>41783.43949044585</v>
      </c>
      <c r="U13" s="10">
        <f t="shared" si="6"/>
        <v>161019.10828025476</v>
      </c>
      <c r="V13" s="11">
        <f t="shared" si="7"/>
        <v>9.351438757817219</v>
      </c>
      <c r="W13" s="11">
        <f t="shared" si="8"/>
        <v>28.443959555027376</v>
      </c>
      <c r="X13" s="11">
        <f t="shared" si="9"/>
        <v>7.792865631514349</v>
      </c>
      <c r="Y13" s="11">
        <f t="shared" si="10"/>
        <v>15.975374544604417</v>
      </c>
      <c r="Z13" s="11">
        <f t="shared" si="11"/>
        <v>61.56363848896336</v>
      </c>
      <c r="AA13" s="11">
        <f t="shared" si="12"/>
        <v>14.81235384526087</v>
      </c>
      <c r="AB13" s="11">
        <f t="shared" si="13"/>
        <v>45.05424294600181</v>
      </c>
      <c r="AC13" s="11">
        <f t="shared" si="14"/>
        <v>12.343628204384057</v>
      </c>
      <c r="AD13" s="11">
        <f t="shared" si="15"/>
        <v>25.304437818987317</v>
      </c>
      <c r="AE13" s="11">
        <f t="shared" si="16"/>
        <v>97.51466281463405</v>
      </c>
    </row>
    <row r="14" spans="1:31" ht="12.75">
      <c r="A14" s="1">
        <v>4</v>
      </c>
      <c r="B14" s="1" t="s">
        <v>35</v>
      </c>
      <c r="C14" s="1">
        <v>3</v>
      </c>
      <c r="D14" s="1">
        <v>76</v>
      </c>
      <c r="E14" s="1">
        <v>120</v>
      </c>
      <c r="F14" s="1">
        <v>37</v>
      </c>
      <c r="G14" s="1">
        <v>95</v>
      </c>
      <c r="H14" s="12" t="s">
        <v>190</v>
      </c>
      <c r="I14" s="23">
        <v>6.7603</v>
      </c>
      <c r="J14" s="23">
        <v>9.2896</v>
      </c>
      <c r="K14" s="23">
        <v>7.6259</v>
      </c>
      <c r="L14" s="24">
        <f t="shared" si="0"/>
        <v>65.77709247617919</v>
      </c>
      <c r="M14" s="24"/>
      <c r="O14" s="1">
        <v>9.05</v>
      </c>
      <c r="P14" s="14">
        <f t="shared" si="1"/>
        <v>11.5793</v>
      </c>
      <c r="Q14" s="10">
        <f t="shared" si="2"/>
        <v>38726.11464968152</v>
      </c>
      <c r="R14" s="10">
        <f t="shared" si="3"/>
        <v>61146.49681528661</v>
      </c>
      <c r="S14" s="10">
        <f t="shared" si="4"/>
        <v>18853.503184713372</v>
      </c>
      <c r="T14" s="10">
        <f t="shared" si="5"/>
        <v>48407.64331210191</v>
      </c>
      <c r="U14" s="10">
        <f t="shared" si="6"/>
        <v>167133.75796178338</v>
      </c>
      <c r="V14" s="11">
        <f t="shared" si="7"/>
        <v>6.563436477161832</v>
      </c>
      <c r="W14" s="11">
        <f t="shared" si="8"/>
        <v>10.363320753413419</v>
      </c>
      <c r="X14" s="11">
        <f t="shared" si="9"/>
        <v>3.1953572323024706</v>
      </c>
      <c r="Y14" s="11">
        <f t="shared" si="10"/>
        <v>8.20429559645229</v>
      </c>
      <c r="Z14" s="11">
        <f t="shared" si="11"/>
        <v>28.326410059330012</v>
      </c>
      <c r="AA14" s="11">
        <f t="shared" si="12"/>
        <v>9.978301305334748</v>
      </c>
      <c r="AB14" s="11">
        <f t="shared" si="13"/>
        <v>15.755212587370654</v>
      </c>
      <c r="AC14" s="11">
        <f t="shared" si="14"/>
        <v>4.857857214439285</v>
      </c>
      <c r="AD14" s="11">
        <f t="shared" si="15"/>
        <v>12.472876631668434</v>
      </c>
      <c r="AE14" s="11">
        <f t="shared" si="16"/>
        <v>43.06424773881312</v>
      </c>
    </row>
    <row r="15" spans="1:31" s="14" customFormat="1" ht="12.75">
      <c r="A15" s="14">
        <v>5</v>
      </c>
      <c r="B15" s="14" t="s">
        <v>35</v>
      </c>
      <c r="C15" s="14">
        <v>1</v>
      </c>
      <c r="D15" s="14">
        <v>12</v>
      </c>
      <c r="E15" s="14">
        <v>12</v>
      </c>
      <c r="F15" s="14">
        <v>1</v>
      </c>
      <c r="G15" s="14">
        <v>8</v>
      </c>
      <c r="H15" s="15" t="s">
        <v>200</v>
      </c>
      <c r="I15" s="23">
        <v>7.8329</v>
      </c>
      <c r="J15" s="23">
        <v>10.5121</v>
      </c>
      <c r="K15" s="23">
        <v>8.4344</v>
      </c>
      <c r="L15" s="24">
        <f t="shared" si="0"/>
        <v>77.54926843833981</v>
      </c>
      <c r="M15" s="24">
        <f>AVERAGE(L15:L17)</f>
        <v>60.678327962340944</v>
      </c>
      <c r="O15" s="14">
        <v>21.33</v>
      </c>
      <c r="P15" s="14">
        <f t="shared" si="1"/>
        <v>24.0092</v>
      </c>
      <c r="Q15" s="10">
        <f t="shared" si="2"/>
        <v>6114.649681528662</v>
      </c>
      <c r="R15" s="10">
        <f t="shared" si="3"/>
        <v>6114.649681528662</v>
      </c>
      <c r="S15" s="10">
        <f t="shared" si="4"/>
        <v>509.55414012738845</v>
      </c>
      <c r="T15" s="10">
        <f t="shared" si="5"/>
        <v>4076.4331210191076</v>
      </c>
      <c r="U15" s="10">
        <f t="shared" si="6"/>
        <v>16815.286624203818</v>
      </c>
      <c r="V15" s="11">
        <f t="shared" si="7"/>
        <v>0.499808406777402</v>
      </c>
      <c r="W15" s="11">
        <f t="shared" si="8"/>
        <v>0.499808406777402</v>
      </c>
      <c r="X15" s="11">
        <f t="shared" si="9"/>
        <v>0.0416507005647835</v>
      </c>
      <c r="Y15" s="11">
        <f t="shared" si="10"/>
        <v>0.333205604518268</v>
      </c>
      <c r="Z15" s="11">
        <f t="shared" si="11"/>
        <v>1.3744731186378556</v>
      </c>
      <c r="AA15" s="11">
        <f t="shared" si="12"/>
        <v>0.6445043478067167</v>
      </c>
      <c r="AB15" s="11">
        <f t="shared" si="13"/>
        <v>0.6445043478067167</v>
      </c>
      <c r="AC15" s="11">
        <f t="shared" si="14"/>
        <v>0.053708695650559725</v>
      </c>
      <c r="AD15" s="11">
        <f t="shared" si="15"/>
        <v>0.4296695652044778</v>
      </c>
      <c r="AE15" s="11">
        <f t="shared" si="16"/>
        <v>1.7723869564684709</v>
      </c>
    </row>
    <row r="16" spans="1:31" ht="12.75">
      <c r="A16" s="1">
        <v>5</v>
      </c>
      <c r="B16" s="1" t="s">
        <v>35</v>
      </c>
      <c r="C16" s="1">
        <v>2</v>
      </c>
      <c r="D16" s="1">
        <v>71</v>
      </c>
      <c r="E16" s="1">
        <v>117</v>
      </c>
      <c r="F16" s="1">
        <v>8</v>
      </c>
      <c r="G16" s="1">
        <v>68</v>
      </c>
      <c r="H16" s="12" t="s">
        <v>201</v>
      </c>
      <c r="I16" s="23">
        <v>6.9312</v>
      </c>
      <c r="J16" s="23">
        <v>8.8085</v>
      </c>
      <c r="K16" s="23">
        <v>7.5254</v>
      </c>
      <c r="L16" s="24">
        <f t="shared" si="0"/>
        <v>68.3481595909018</v>
      </c>
      <c r="M16" s="24"/>
      <c r="O16" s="1">
        <v>12.36</v>
      </c>
      <c r="P16" s="14">
        <f t="shared" si="1"/>
        <v>14.237300000000001</v>
      </c>
      <c r="Q16" s="10">
        <f t="shared" si="2"/>
        <v>36178.34394904458</v>
      </c>
      <c r="R16" s="10">
        <f t="shared" si="3"/>
        <v>59617.83439490445</v>
      </c>
      <c r="S16" s="10">
        <f t="shared" si="4"/>
        <v>4076.4331210191076</v>
      </c>
      <c r="T16" s="10">
        <f t="shared" si="5"/>
        <v>34649.68152866242</v>
      </c>
      <c r="U16" s="10">
        <f t="shared" si="6"/>
        <v>134522.29299363054</v>
      </c>
      <c r="V16" s="11">
        <f t="shared" si="7"/>
        <v>4.986900606154256</v>
      </c>
      <c r="W16" s="11">
        <f t="shared" si="8"/>
        <v>8.217850294648564</v>
      </c>
      <c r="X16" s="11">
        <f t="shared" si="9"/>
        <v>0.5619042936511838</v>
      </c>
      <c r="Y16" s="11">
        <f t="shared" si="10"/>
        <v>4.776186496035063</v>
      </c>
      <c r="Z16" s="11">
        <f t="shared" si="11"/>
        <v>18.542841690489066</v>
      </c>
      <c r="AA16" s="11">
        <f t="shared" si="12"/>
        <v>7.29632024622663</v>
      </c>
      <c r="AB16" s="11">
        <f t="shared" si="13"/>
        <v>12.023513645190361</v>
      </c>
      <c r="AC16" s="11">
        <f t="shared" si="14"/>
        <v>0.8221205911241273</v>
      </c>
      <c r="AD16" s="11">
        <f t="shared" si="15"/>
        <v>6.988025024555082</v>
      </c>
      <c r="AE16" s="11">
        <f t="shared" si="16"/>
        <v>27.1299795070962</v>
      </c>
    </row>
    <row r="17" spans="1:31" ht="12.75">
      <c r="A17" s="1">
        <v>5</v>
      </c>
      <c r="B17" s="1" t="s">
        <v>35</v>
      </c>
      <c r="C17" s="1">
        <v>3</v>
      </c>
      <c r="D17" s="1">
        <v>121</v>
      </c>
      <c r="E17" s="1">
        <v>217</v>
      </c>
      <c r="F17" s="1">
        <v>35</v>
      </c>
      <c r="G17" s="1">
        <v>224</v>
      </c>
      <c r="H17" s="12" t="s">
        <v>202</v>
      </c>
      <c r="I17" s="23">
        <v>9.0962</v>
      </c>
      <c r="J17" s="23">
        <v>12.1844</v>
      </c>
      <c r="K17" s="23">
        <v>11.0684</v>
      </c>
      <c r="L17" s="24">
        <f t="shared" si="0"/>
        <v>36.137555857781216</v>
      </c>
      <c r="M17" s="24"/>
      <c r="O17" s="1">
        <v>15.23</v>
      </c>
      <c r="P17" s="14">
        <f t="shared" si="1"/>
        <v>18.3182</v>
      </c>
      <c r="Q17" s="10">
        <f t="shared" si="2"/>
        <v>61656.050955414</v>
      </c>
      <c r="R17" s="10">
        <f t="shared" si="3"/>
        <v>110573.2484076433</v>
      </c>
      <c r="S17" s="10">
        <f t="shared" si="4"/>
        <v>17834.394904458597</v>
      </c>
      <c r="T17" s="10">
        <f t="shared" si="5"/>
        <v>114140.12738853501</v>
      </c>
      <c r="U17" s="10">
        <f t="shared" si="6"/>
        <v>304203.8216560509</v>
      </c>
      <c r="V17" s="11">
        <f t="shared" si="7"/>
        <v>6.6054525007915625</v>
      </c>
      <c r="W17" s="11">
        <f t="shared" si="8"/>
        <v>11.846142088196437</v>
      </c>
      <c r="X17" s="11">
        <f t="shared" si="9"/>
        <v>1.910668078741361</v>
      </c>
      <c r="Y17" s="11">
        <f t="shared" si="10"/>
        <v>12.22827570394471</v>
      </c>
      <c r="Z17" s="11">
        <f t="shared" si="11"/>
        <v>32.59053837167407</v>
      </c>
      <c r="AA17" s="11">
        <f t="shared" si="12"/>
        <v>18.278636570738808</v>
      </c>
      <c r="AB17" s="11">
        <f t="shared" si="13"/>
        <v>32.78069533760596</v>
      </c>
      <c r="AC17" s="11">
        <f t="shared" si="14"/>
        <v>5.287208925420317</v>
      </c>
      <c r="AD17" s="11">
        <f t="shared" si="15"/>
        <v>33.83813712269003</v>
      </c>
      <c r="AE17" s="11">
        <f t="shared" si="16"/>
        <v>90.18467795645512</v>
      </c>
    </row>
    <row r="18" spans="1:31" s="14" customFormat="1" ht="12.75">
      <c r="A18" s="14">
        <v>1</v>
      </c>
      <c r="B18" s="14" t="s">
        <v>38</v>
      </c>
      <c r="C18" s="14">
        <v>1</v>
      </c>
      <c r="D18" s="14">
        <v>76</v>
      </c>
      <c r="E18" s="14">
        <v>211</v>
      </c>
      <c r="F18" s="14">
        <v>19</v>
      </c>
      <c r="G18" s="14">
        <v>140</v>
      </c>
      <c r="H18" s="15" t="s">
        <v>158</v>
      </c>
      <c r="I18" s="23">
        <v>8.0737</v>
      </c>
      <c r="J18" s="23">
        <v>10.4651</v>
      </c>
      <c r="K18" s="23">
        <v>9.3791</v>
      </c>
      <c r="L18" s="24">
        <f t="shared" si="0"/>
        <v>45.41272894538766</v>
      </c>
      <c r="M18" s="24">
        <f>AVERAGE(L18:L20)</f>
        <v>44.0910462187661</v>
      </c>
      <c r="O18" s="14">
        <v>8.22</v>
      </c>
      <c r="P18" s="14">
        <f t="shared" si="1"/>
        <v>10.6114</v>
      </c>
      <c r="Q18" s="10">
        <f t="shared" si="2"/>
        <v>38726.11464968152</v>
      </c>
      <c r="R18" s="10">
        <f t="shared" si="3"/>
        <v>107515.92356687896</v>
      </c>
      <c r="S18" s="10">
        <f t="shared" si="4"/>
        <v>9681.52866242038</v>
      </c>
      <c r="T18" s="10">
        <f t="shared" si="5"/>
        <v>71337.57961783439</v>
      </c>
      <c r="U18" s="10">
        <f t="shared" si="6"/>
        <v>227261.14649681526</v>
      </c>
      <c r="V18" s="11">
        <f t="shared" si="7"/>
        <v>7.1621086755753245</v>
      </c>
      <c r="W18" s="11">
        <f t="shared" si="8"/>
        <v>19.88427540192623</v>
      </c>
      <c r="X18" s="11">
        <f t="shared" si="9"/>
        <v>1.7905271688938311</v>
      </c>
      <c r="Y18" s="11">
        <f t="shared" si="10"/>
        <v>13.193358086586125</v>
      </c>
      <c r="Z18" s="11">
        <f t="shared" si="11"/>
        <v>42.03026933298151</v>
      </c>
      <c r="AA18" s="11">
        <f t="shared" si="12"/>
        <v>15.771147962035746</v>
      </c>
      <c r="AB18" s="11">
        <f t="shared" si="13"/>
        <v>43.78568710512556</v>
      </c>
      <c r="AC18" s="11">
        <f t="shared" si="14"/>
        <v>3.9427869905089366</v>
      </c>
      <c r="AD18" s="11">
        <f t="shared" si="15"/>
        <v>29.052114666907954</v>
      </c>
      <c r="AE18" s="11">
        <f t="shared" si="16"/>
        <v>92.5517367245782</v>
      </c>
    </row>
    <row r="19" spans="1:31" ht="12.75">
      <c r="A19" s="1">
        <v>1</v>
      </c>
      <c r="B19" s="1" t="s">
        <v>38</v>
      </c>
      <c r="C19" s="1">
        <v>2</v>
      </c>
      <c r="D19" s="1">
        <v>18</v>
      </c>
      <c r="E19" s="1">
        <v>43</v>
      </c>
      <c r="F19" s="1">
        <v>2</v>
      </c>
      <c r="G19" s="1">
        <v>82</v>
      </c>
      <c r="H19" s="12" t="s">
        <v>141</v>
      </c>
      <c r="I19" s="23">
        <v>7.6335</v>
      </c>
      <c r="J19" s="23">
        <v>10.2238</v>
      </c>
      <c r="K19" s="23">
        <v>9.3049</v>
      </c>
      <c r="L19" s="24">
        <f t="shared" si="0"/>
        <v>35.47465544531523</v>
      </c>
      <c r="M19" s="24"/>
      <c r="O19" s="1">
        <v>13.56</v>
      </c>
      <c r="P19" s="14">
        <f t="shared" si="1"/>
        <v>16.1503</v>
      </c>
      <c r="Q19" s="10">
        <f t="shared" si="2"/>
        <v>9171.974522292992</v>
      </c>
      <c r="R19" s="10">
        <f t="shared" si="3"/>
        <v>21910.828025477706</v>
      </c>
      <c r="S19" s="10">
        <f t="shared" si="4"/>
        <v>1019.1082802547769</v>
      </c>
      <c r="T19" s="10">
        <f t="shared" si="5"/>
        <v>41783.43949044585</v>
      </c>
      <c r="U19" s="10">
        <f t="shared" si="6"/>
        <v>73885.35031847132</v>
      </c>
      <c r="V19" s="11">
        <f t="shared" si="7"/>
        <v>1.1145303802406146</v>
      </c>
      <c r="W19" s="11">
        <f t="shared" si="8"/>
        <v>2.6624892416859125</v>
      </c>
      <c r="X19" s="11">
        <f t="shared" si="9"/>
        <v>0.12383670891562384</v>
      </c>
      <c r="Y19" s="11">
        <f t="shared" si="10"/>
        <v>5.077305065540577</v>
      </c>
      <c r="Z19" s="11">
        <f t="shared" si="11"/>
        <v>8.978161396382728</v>
      </c>
      <c r="AA19" s="11">
        <f t="shared" si="12"/>
        <v>3.141765201803529</v>
      </c>
      <c r="AB19" s="11">
        <f t="shared" si="13"/>
        <v>7.505327982086208</v>
      </c>
      <c r="AC19" s="11">
        <f t="shared" si="14"/>
        <v>0.34908502242261435</v>
      </c>
      <c r="AD19" s="11">
        <f t="shared" si="15"/>
        <v>14.312485919327187</v>
      </c>
      <c r="AE19" s="11">
        <f t="shared" si="16"/>
        <v>25.308664125639538</v>
      </c>
    </row>
    <row r="20" spans="1:31" ht="12.75">
      <c r="A20" s="1">
        <v>1</v>
      </c>
      <c r="B20" s="1" t="s">
        <v>38</v>
      </c>
      <c r="C20" s="1">
        <v>3</v>
      </c>
      <c r="D20" s="1">
        <v>56</v>
      </c>
      <c r="E20" s="1">
        <v>147</v>
      </c>
      <c r="F20" s="1">
        <v>26</v>
      </c>
      <c r="G20" s="1">
        <v>81</v>
      </c>
      <c r="H20" s="12" t="s">
        <v>159</v>
      </c>
      <c r="I20" s="23">
        <v>9.7185</v>
      </c>
      <c r="J20" s="23">
        <v>13.0416</v>
      </c>
      <c r="K20" s="23">
        <v>11.334</v>
      </c>
      <c r="L20" s="24">
        <f t="shared" si="0"/>
        <v>51.38575426559541</v>
      </c>
      <c r="M20" s="24"/>
      <c r="O20" s="1">
        <v>7.53</v>
      </c>
      <c r="P20" s="14">
        <f t="shared" si="1"/>
        <v>10.853100000000001</v>
      </c>
      <c r="Q20" s="10">
        <f t="shared" si="2"/>
        <v>28535.031847133752</v>
      </c>
      <c r="R20" s="10">
        <f t="shared" si="3"/>
        <v>74904.45859872611</v>
      </c>
      <c r="S20" s="10">
        <f t="shared" si="4"/>
        <v>13248.4076433121</v>
      </c>
      <c r="T20" s="10">
        <f t="shared" si="5"/>
        <v>41273.885350318465</v>
      </c>
      <c r="U20" s="10">
        <f t="shared" si="6"/>
        <v>157961.78343949042</v>
      </c>
      <c r="V20" s="11">
        <f t="shared" si="7"/>
        <v>5.159816089412241</v>
      </c>
      <c r="W20" s="11">
        <f t="shared" si="8"/>
        <v>13.544517234707133</v>
      </c>
      <c r="X20" s="11">
        <f t="shared" si="9"/>
        <v>2.3956288986556835</v>
      </c>
      <c r="Y20" s="11">
        <f t="shared" si="10"/>
        <v>7.463305415042706</v>
      </c>
      <c r="Z20" s="11">
        <f t="shared" si="11"/>
        <v>28.563267637817766</v>
      </c>
      <c r="AA20" s="11">
        <f t="shared" si="12"/>
        <v>10.041335703165734</v>
      </c>
      <c r="AB20" s="11">
        <f t="shared" si="13"/>
        <v>26.358506220810053</v>
      </c>
      <c r="AC20" s="11">
        <f t="shared" si="14"/>
        <v>4.662048719326948</v>
      </c>
      <c r="AD20" s="11">
        <f t="shared" si="15"/>
        <v>14.524074856364724</v>
      </c>
      <c r="AE20" s="11">
        <f t="shared" si="16"/>
        <v>55.58596549966745</v>
      </c>
    </row>
    <row r="21" spans="1:31" s="14" customFormat="1" ht="12.75">
      <c r="A21" s="14">
        <v>2</v>
      </c>
      <c r="B21" s="14" t="s">
        <v>38</v>
      </c>
      <c r="C21" s="14">
        <v>1</v>
      </c>
      <c r="D21" s="14">
        <v>47</v>
      </c>
      <c r="E21" s="14">
        <v>220</v>
      </c>
      <c r="F21" s="14">
        <v>55</v>
      </c>
      <c r="G21" s="14">
        <v>110</v>
      </c>
      <c r="H21" s="15" t="s">
        <v>169</v>
      </c>
      <c r="I21" s="23">
        <v>7.5988</v>
      </c>
      <c r="J21" s="23">
        <v>9.0637</v>
      </c>
      <c r="K21" s="23">
        <v>7.953</v>
      </c>
      <c r="L21" s="24">
        <f t="shared" si="0"/>
        <v>75.82087514506108</v>
      </c>
      <c r="M21" s="24">
        <f>AVERAGE(L21:L23)</f>
        <v>74.79533187393302</v>
      </c>
      <c r="O21" s="14">
        <v>5.07</v>
      </c>
      <c r="P21" s="14">
        <f t="shared" si="1"/>
        <v>6.534900000000001</v>
      </c>
      <c r="Q21" s="10">
        <f t="shared" si="2"/>
        <v>23949.044585987256</v>
      </c>
      <c r="R21" s="10">
        <f t="shared" si="3"/>
        <v>112101.91082802546</v>
      </c>
      <c r="S21" s="10">
        <f t="shared" si="4"/>
        <v>28025.477707006365</v>
      </c>
      <c r="T21" s="10">
        <f t="shared" si="5"/>
        <v>56050.95541401273</v>
      </c>
      <c r="U21" s="10">
        <f t="shared" si="6"/>
        <v>220127.38853503182</v>
      </c>
      <c r="V21" s="11">
        <f t="shared" si="7"/>
        <v>7.192152902110207</v>
      </c>
      <c r="W21" s="11">
        <f t="shared" si="8"/>
        <v>33.66539656306905</v>
      </c>
      <c r="X21" s="11">
        <f t="shared" si="9"/>
        <v>8.416349140767263</v>
      </c>
      <c r="Y21" s="11">
        <f t="shared" si="10"/>
        <v>16.832698281534526</v>
      </c>
      <c r="Z21" s="11">
        <f t="shared" si="11"/>
        <v>66.10659688748106</v>
      </c>
      <c r="AA21" s="11">
        <f t="shared" si="12"/>
        <v>9.485716022599481</v>
      </c>
      <c r="AB21" s="11">
        <f t="shared" si="13"/>
        <v>44.401223935572034</v>
      </c>
      <c r="AC21" s="11">
        <f t="shared" si="14"/>
        <v>11.100305983893008</v>
      </c>
      <c r="AD21" s="11">
        <f t="shared" si="15"/>
        <v>22.200611967786017</v>
      </c>
      <c r="AE21" s="11">
        <f t="shared" si="16"/>
        <v>87.18785790985055</v>
      </c>
    </row>
    <row r="22" spans="1:31" ht="12.75">
      <c r="A22" s="1">
        <v>2</v>
      </c>
      <c r="B22" s="1" t="s">
        <v>38</v>
      </c>
      <c r="C22" s="1">
        <v>2</v>
      </c>
      <c r="D22" s="1">
        <v>60</v>
      </c>
      <c r="E22" s="1">
        <v>224</v>
      </c>
      <c r="F22" s="1">
        <v>70</v>
      </c>
      <c r="G22" s="1">
        <v>134</v>
      </c>
      <c r="H22" s="12" t="s">
        <v>170</v>
      </c>
      <c r="I22" s="23">
        <v>7.8794</v>
      </c>
      <c r="J22" s="23">
        <v>10.2475</v>
      </c>
      <c r="K22" s="23">
        <v>8.8635</v>
      </c>
      <c r="L22" s="24">
        <f t="shared" si="0"/>
        <v>58.44347789367004</v>
      </c>
      <c r="M22" s="24"/>
      <c r="O22" s="1">
        <v>7.33</v>
      </c>
      <c r="P22" s="14">
        <f t="shared" si="1"/>
        <v>9.6981</v>
      </c>
      <c r="Q22" s="10">
        <f t="shared" si="2"/>
        <v>30573.248407643307</v>
      </c>
      <c r="R22" s="10">
        <f t="shared" si="3"/>
        <v>114140.12738853501</v>
      </c>
      <c r="S22" s="10">
        <f t="shared" si="4"/>
        <v>35668.789808917194</v>
      </c>
      <c r="T22" s="10">
        <f t="shared" si="5"/>
        <v>68280.25477707005</v>
      </c>
      <c r="U22" s="10">
        <f t="shared" si="6"/>
        <v>248662.42038216555</v>
      </c>
      <c r="V22" s="11">
        <f t="shared" si="7"/>
        <v>6.186778853589878</v>
      </c>
      <c r="W22" s="11">
        <f t="shared" si="8"/>
        <v>23.09730772006888</v>
      </c>
      <c r="X22" s="11">
        <f t="shared" si="9"/>
        <v>7.217908662521524</v>
      </c>
      <c r="Y22" s="11">
        <f t="shared" si="10"/>
        <v>13.81713943968406</v>
      </c>
      <c r="Z22" s="11">
        <f t="shared" si="11"/>
        <v>50.31913467586435</v>
      </c>
      <c r="AA22" s="11">
        <f t="shared" si="12"/>
        <v>10.585918354903317</v>
      </c>
      <c r="AB22" s="11">
        <f t="shared" si="13"/>
        <v>39.52076185830571</v>
      </c>
      <c r="AC22" s="11">
        <f t="shared" si="14"/>
        <v>12.350238080720535</v>
      </c>
      <c r="AD22" s="11">
        <f t="shared" si="15"/>
        <v>23.64188432595074</v>
      </c>
      <c r="AE22" s="11">
        <f t="shared" si="16"/>
        <v>86.0988026198803</v>
      </c>
    </row>
    <row r="23" spans="1:31" ht="12.75">
      <c r="A23" s="1">
        <v>2</v>
      </c>
      <c r="B23" s="1" t="s">
        <v>38</v>
      </c>
      <c r="C23" s="1">
        <v>3</v>
      </c>
      <c r="D23" s="1">
        <v>66</v>
      </c>
      <c r="E23" s="1">
        <v>273</v>
      </c>
      <c r="F23" s="1">
        <v>57</v>
      </c>
      <c r="G23" s="1">
        <v>80</v>
      </c>
      <c r="H23" s="12" t="s">
        <v>171</v>
      </c>
      <c r="I23" s="23">
        <v>7.4373</v>
      </c>
      <c r="J23" s="23">
        <v>8.6622</v>
      </c>
      <c r="K23" s="23">
        <v>7.5583</v>
      </c>
      <c r="L23" s="24">
        <f t="shared" si="0"/>
        <v>90.12164258306797</v>
      </c>
      <c r="M23" s="24"/>
      <c r="O23" s="1">
        <v>2.8</v>
      </c>
      <c r="P23" s="14">
        <f t="shared" si="1"/>
        <v>4.024900000000001</v>
      </c>
      <c r="Q23" s="10">
        <f t="shared" si="2"/>
        <v>33630.573248407636</v>
      </c>
      <c r="R23" s="10">
        <f t="shared" si="3"/>
        <v>139108.28025477706</v>
      </c>
      <c r="S23" s="10">
        <f t="shared" si="4"/>
        <v>29044.585987261144</v>
      </c>
      <c r="T23" s="10">
        <f t="shared" si="5"/>
        <v>40764.33121019108</v>
      </c>
      <c r="U23" s="10">
        <f t="shared" si="6"/>
        <v>242547.7707006369</v>
      </c>
      <c r="V23" s="11">
        <f t="shared" si="7"/>
        <v>16.397922929762228</v>
      </c>
      <c r="W23" s="11">
        <f t="shared" si="8"/>
        <v>67.82777211856194</v>
      </c>
      <c r="X23" s="11">
        <f t="shared" si="9"/>
        <v>14.161842530249197</v>
      </c>
      <c r="Y23" s="11">
        <f t="shared" si="10"/>
        <v>19.87627021789361</v>
      </c>
      <c r="Z23" s="11">
        <f t="shared" si="11"/>
        <v>118.26380779646698</v>
      </c>
      <c r="AA23" s="11">
        <f t="shared" si="12"/>
        <v>18.19532185584361</v>
      </c>
      <c r="AB23" s="11">
        <f t="shared" si="13"/>
        <v>75.26246767644403</v>
      </c>
      <c r="AC23" s="11">
        <f t="shared" si="14"/>
        <v>15.714141602774028</v>
      </c>
      <c r="AD23" s="11">
        <f t="shared" si="15"/>
        <v>22.05493558284074</v>
      </c>
      <c r="AE23" s="11">
        <f t="shared" si="16"/>
        <v>131.2268667179024</v>
      </c>
    </row>
    <row r="24" spans="1:31" s="14" customFormat="1" ht="12.75">
      <c r="A24" s="14">
        <v>3</v>
      </c>
      <c r="B24" s="14" t="s">
        <v>38</v>
      </c>
      <c r="C24" s="14">
        <v>1</v>
      </c>
      <c r="D24" s="14">
        <v>119</v>
      </c>
      <c r="E24" s="14">
        <v>204</v>
      </c>
      <c r="F24" s="14">
        <v>41</v>
      </c>
      <c r="G24" s="14">
        <v>207</v>
      </c>
      <c r="H24" s="15" t="s">
        <v>180</v>
      </c>
      <c r="I24" s="23">
        <v>7.7308</v>
      </c>
      <c r="J24" s="23">
        <v>9.6317</v>
      </c>
      <c r="K24" s="23">
        <v>8.2474</v>
      </c>
      <c r="L24" s="24">
        <f t="shared" si="0"/>
        <v>72.82339944236938</v>
      </c>
      <c r="M24" s="24">
        <f>AVERAGE(L24:L26)</f>
        <v>56.781583106767755</v>
      </c>
      <c r="O24" s="14">
        <v>4.41</v>
      </c>
      <c r="P24" s="14">
        <f t="shared" si="1"/>
        <v>6.3109</v>
      </c>
      <c r="Q24" s="10">
        <f t="shared" si="2"/>
        <v>60636.942675159225</v>
      </c>
      <c r="R24" s="10">
        <f t="shared" si="3"/>
        <v>103949.04458598724</v>
      </c>
      <c r="S24" s="10">
        <f t="shared" si="4"/>
        <v>20891.719745222927</v>
      </c>
      <c r="T24" s="10">
        <f t="shared" si="5"/>
        <v>105477.70700636941</v>
      </c>
      <c r="U24" s="10">
        <f t="shared" si="6"/>
        <v>290955.4140127388</v>
      </c>
      <c r="V24" s="11">
        <f t="shared" si="7"/>
        <v>18.85626455814543</v>
      </c>
      <c r="W24" s="11">
        <f t="shared" si="8"/>
        <v>32.32502495682074</v>
      </c>
      <c r="X24" s="11">
        <f t="shared" si="9"/>
        <v>6.496696192302207</v>
      </c>
      <c r="Y24" s="11">
        <f t="shared" si="10"/>
        <v>32.80039297089163</v>
      </c>
      <c r="Z24" s="11">
        <f t="shared" si="11"/>
        <v>90.47837867816</v>
      </c>
      <c r="AA24" s="11">
        <f t="shared" si="12"/>
        <v>25.893139708573766</v>
      </c>
      <c r="AB24" s="11">
        <f t="shared" si="13"/>
        <v>44.38823950041217</v>
      </c>
      <c r="AC24" s="11">
        <f t="shared" si="14"/>
        <v>8.921165781945582</v>
      </c>
      <c r="AD24" s="11">
        <f t="shared" si="15"/>
        <v>45.04100772835941</v>
      </c>
      <c r="AE24" s="11">
        <f t="shared" si="16"/>
        <v>124.24355271929093</v>
      </c>
    </row>
    <row r="25" spans="1:31" ht="12.75">
      <c r="A25" s="1">
        <v>3</v>
      </c>
      <c r="B25" s="1" t="s">
        <v>38</v>
      </c>
      <c r="C25" s="1">
        <v>2</v>
      </c>
      <c r="D25" s="1">
        <v>132</v>
      </c>
      <c r="E25" s="1">
        <v>149</v>
      </c>
      <c r="F25" s="1">
        <v>36</v>
      </c>
      <c r="G25" s="1">
        <v>13</v>
      </c>
      <c r="H25" s="12" t="s">
        <v>181</v>
      </c>
      <c r="I25" s="23">
        <v>8.2426</v>
      </c>
      <c r="J25" s="23">
        <v>10.5007</v>
      </c>
      <c r="K25" s="23">
        <v>9.2279</v>
      </c>
      <c r="L25" s="24">
        <f t="shared" si="0"/>
        <v>56.36597139187812</v>
      </c>
      <c r="M25" s="24"/>
      <c r="O25" s="1">
        <v>6.07</v>
      </c>
      <c r="P25" s="14">
        <f t="shared" si="1"/>
        <v>8.328100000000001</v>
      </c>
      <c r="Q25" s="10">
        <f t="shared" si="2"/>
        <v>67261.14649681527</v>
      </c>
      <c r="R25" s="10">
        <f t="shared" si="3"/>
        <v>75923.56687898088</v>
      </c>
      <c r="S25" s="10">
        <f t="shared" si="4"/>
        <v>18343.949044585985</v>
      </c>
      <c r="T25" s="10">
        <f t="shared" si="5"/>
        <v>6624.20382165605</v>
      </c>
      <c r="U25" s="10">
        <f t="shared" si="6"/>
        <v>168152.8662420382</v>
      </c>
      <c r="V25" s="11">
        <f t="shared" si="7"/>
        <v>15.849953770968167</v>
      </c>
      <c r="W25" s="11">
        <f t="shared" si="8"/>
        <v>17.891235696017098</v>
      </c>
      <c r="X25" s="11">
        <f t="shared" si="9"/>
        <v>4.3227146648095</v>
      </c>
      <c r="Y25" s="11">
        <f t="shared" si="10"/>
        <v>1.5609802956256527</v>
      </c>
      <c r="Z25" s="11">
        <f t="shared" si="11"/>
        <v>39.62488442742042</v>
      </c>
      <c r="AA25" s="11">
        <f t="shared" si="12"/>
        <v>28.119720781130752</v>
      </c>
      <c r="AB25" s="11">
        <f t="shared" si="13"/>
        <v>31.741199972640015</v>
      </c>
      <c r="AC25" s="11">
        <f t="shared" si="14"/>
        <v>7.6690147584902055</v>
      </c>
      <c r="AD25" s="11">
        <f t="shared" si="15"/>
        <v>2.7693664405659075</v>
      </c>
      <c r="AE25" s="11">
        <f t="shared" si="16"/>
        <v>70.29930195282688</v>
      </c>
    </row>
    <row r="26" spans="1:31" ht="12.75">
      <c r="A26" s="1">
        <v>3</v>
      </c>
      <c r="B26" s="1" t="s">
        <v>38</v>
      </c>
      <c r="C26" s="1">
        <v>3</v>
      </c>
      <c r="D26" s="1">
        <v>167</v>
      </c>
      <c r="E26" s="1">
        <v>196</v>
      </c>
      <c r="F26" s="1">
        <v>52</v>
      </c>
      <c r="G26" s="1">
        <v>105</v>
      </c>
      <c r="H26" s="12" t="s">
        <v>182</v>
      </c>
      <c r="I26" s="23">
        <v>7.668</v>
      </c>
      <c r="J26" s="23">
        <v>10.429</v>
      </c>
      <c r="K26" s="23">
        <v>9.2927</v>
      </c>
      <c r="L26" s="24">
        <f t="shared" si="0"/>
        <v>41.15537848605578</v>
      </c>
      <c r="M26" s="24"/>
      <c r="O26" s="1">
        <v>6.85</v>
      </c>
      <c r="P26" s="14">
        <f t="shared" si="1"/>
        <v>9.611</v>
      </c>
      <c r="Q26" s="10">
        <f t="shared" si="2"/>
        <v>85095.54140127388</v>
      </c>
      <c r="R26" s="10">
        <f t="shared" si="3"/>
        <v>99872.61146496814</v>
      </c>
      <c r="S26" s="10">
        <f t="shared" si="4"/>
        <v>26496.8152866242</v>
      </c>
      <c r="T26" s="10">
        <f t="shared" si="5"/>
        <v>53503.18471337579</v>
      </c>
      <c r="U26" s="10">
        <f t="shared" si="6"/>
        <v>264968.15286624205</v>
      </c>
      <c r="V26" s="11">
        <f t="shared" si="7"/>
        <v>17.37592342108001</v>
      </c>
      <c r="W26" s="11">
        <f t="shared" si="8"/>
        <v>20.39329934450109</v>
      </c>
      <c r="X26" s="11">
        <f t="shared" si="9"/>
        <v>5.410467173030901</v>
      </c>
      <c r="Y26" s="11">
        <f t="shared" si="10"/>
        <v>10.924981791697013</v>
      </c>
      <c r="Z26" s="11">
        <f t="shared" si="11"/>
        <v>54.10467173030902</v>
      </c>
      <c r="AA26" s="11">
        <f t="shared" si="12"/>
        <v>42.22029795441512</v>
      </c>
      <c r="AB26" s="11">
        <f t="shared" si="13"/>
        <v>49.55196646146925</v>
      </c>
      <c r="AC26" s="11">
        <f t="shared" si="14"/>
        <v>13.14644008161429</v>
      </c>
      <c r="AD26" s="11">
        <f t="shared" si="15"/>
        <v>26.54569631864424</v>
      </c>
      <c r="AE26" s="11">
        <f t="shared" si="16"/>
        <v>131.4644008161429</v>
      </c>
    </row>
    <row r="27" spans="1:31" s="14" customFormat="1" ht="12.75">
      <c r="A27" s="14">
        <v>4</v>
      </c>
      <c r="B27" s="14" t="s">
        <v>38</v>
      </c>
      <c r="C27" s="14">
        <v>1</v>
      </c>
      <c r="D27" s="14">
        <v>64</v>
      </c>
      <c r="E27" s="14">
        <v>116</v>
      </c>
      <c r="F27" s="14">
        <v>47</v>
      </c>
      <c r="G27" s="14">
        <v>59</v>
      </c>
      <c r="H27" s="15" t="s">
        <v>191</v>
      </c>
      <c r="I27" s="23">
        <v>7.8266</v>
      </c>
      <c r="J27" s="23">
        <v>9.8015</v>
      </c>
      <c r="K27" s="23">
        <v>8.6168</v>
      </c>
      <c r="L27" s="24">
        <f t="shared" si="0"/>
        <v>59.98784748594869</v>
      </c>
      <c r="M27" s="24">
        <f>AVERAGE(L27:L29)</f>
        <v>52.54645480244784</v>
      </c>
      <c r="O27" s="14">
        <v>3.26</v>
      </c>
      <c r="P27" s="14">
        <f t="shared" si="1"/>
        <v>5.2349000000000006</v>
      </c>
      <c r="Q27" s="10">
        <f t="shared" si="2"/>
        <v>32611.46496815286</v>
      </c>
      <c r="R27" s="10">
        <f t="shared" si="3"/>
        <v>59108.28025477706</v>
      </c>
      <c r="S27" s="10">
        <f t="shared" si="4"/>
        <v>23949.044585987256</v>
      </c>
      <c r="T27" s="10">
        <f t="shared" si="5"/>
        <v>30063.69426751592</v>
      </c>
      <c r="U27" s="10">
        <f t="shared" si="6"/>
        <v>145732.4840764331</v>
      </c>
      <c r="V27" s="11">
        <f t="shared" si="7"/>
        <v>12.22563945825135</v>
      </c>
      <c r="W27" s="11">
        <f t="shared" si="8"/>
        <v>22.158971518080573</v>
      </c>
      <c r="X27" s="11">
        <f t="shared" si="9"/>
        <v>8.978203977153335</v>
      </c>
      <c r="Y27" s="11">
        <f t="shared" si="10"/>
        <v>11.270511375575463</v>
      </c>
      <c r="Z27" s="11">
        <f t="shared" si="11"/>
        <v>54.63332632906072</v>
      </c>
      <c r="AA27" s="11">
        <f t="shared" si="12"/>
        <v>20.38019360690519</v>
      </c>
      <c r="AB27" s="11">
        <f t="shared" si="13"/>
        <v>36.939100912515656</v>
      </c>
      <c r="AC27" s="11">
        <f t="shared" si="14"/>
        <v>14.966704680070999</v>
      </c>
      <c r="AD27" s="11">
        <f t="shared" si="15"/>
        <v>18.787990981365724</v>
      </c>
      <c r="AE27" s="11">
        <f t="shared" si="16"/>
        <v>91.07399018085758</v>
      </c>
    </row>
    <row r="28" spans="1:31" ht="12.75">
      <c r="A28" s="1">
        <v>4</v>
      </c>
      <c r="B28" s="1" t="s">
        <v>38</v>
      </c>
      <c r="C28" s="1">
        <v>2</v>
      </c>
      <c r="D28" s="1">
        <v>24</v>
      </c>
      <c r="E28" s="1">
        <v>100</v>
      </c>
      <c r="F28" s="1">
        <v>6</v>
      </c>
      <c r="G28" s="1">
        <v>61</v>
      </c>
      <c r="H28" s="12" t="s">
        <v>192</v>
      </c>
      <c r="I28" s="23">
        <v>9.8705</v>
      </c>
      <c r="J28" s="23">
        <v>13.6075</v>
      </c>
      <c r="K28" s="23">
        <v>11.8056</v>
      </c>
      <c r="L28" s="24">
        <f t="shared" si="0"/>
        <v>48.21782178217821</v>
      </c>
      <c r="M28" s="24"/>
      <c r="O28" s="1">
        <v>15.83</v>
      </c>
      <c r="P28" s="14">
        <f t="shared" si="1"/>
        <v>19.567</v>
      </c>
      <c r="Q28" s="10">
        <f t="shared" si="2"/>
        <v>12229.299363057324</v>
      </c>
      <c r="R28" s="10">
        <f t="shared" si="3"/>
        <v>50955.414012738845</v>
      </c>
      <c r="S28" s="10">
        <f t="shared" si="4"/>
        <v>3057.324840764331</v>
      </c>
      <c r="T28" s="10">
        <f t="shared" si="5"/>
        <v>31082.802547770698</v>
      </c>
      <c r="U28" s="10">
        <f t="shared" si="6"/>
        <v>97324.8407643312</v>
      </c>
      <c r="V28" s="11">
        <f t="shared" si="7"/>
        <v>1.2265549138856238</v>
      </c>
      <c r="W28" s="11">
        <f t="shared" si="8"/>
        <v>5.110645474523432</v>
      </c>
      <c r="X28" s="11">
        <f t="shared" si="9"/>
        <v>0.30663872847140594</v>
      </c>
      <c r="Y28" s="11">
        <f t="shared" si="10"/>
        <v>3.117493739459294</v>
      </c>
      <c r="Z28" s="11">
        <f t="shared" si="11"/>
        <v>9.761332856339756</v>
      </c>
      <c r="AA28" s="11">
        <f t="shared" si="12"/>
        <v>2.5437791848551954</v>
      </c>
      <c r="AB28" s="11">
        <f t="shared" si="13"/>
        <v>10.599079936896647</v>
      </c>
      <c r="AC28" s="11">
        <f t="shared" si="14"/>
        <v>0.6359447962137988</v>
      </c>
      <c r="AD28" s="11">
        <f t="shared" si="15"/>
        <v>6.465438761506955</v>
      </c>
      <c r="AE28" s="11">
        <f t="shared" si="16"/>
        <v>20.244242679472595</v>
      </c>
    </row>
    <row r="29" spans="1:31" ht="12.75">
      <c r="A29" s="1">
        <v>4</v>
      </c>
      <c r="B29" s="1" t="s">
        <v>38</v>
      </c>
      <c r="C29" s="1">
        <v>3</v>
      </c>
      <c r="D29" s="1">
        <v>30</v>
      </c>
      <c r="E29" s="1">
        <v>100</v>
      </c>
      <c r="F29" s="1">
        <v>25</v>
      </c>
      <c r="G29" s="1">
        <v>37</v>
      </c>
      <c r="H29" s="12" t="s">
        <v>193</v>
      </c>
      <c r="I29" s="23">
        <v>7.8371</v>
      </c>
      <c r="J29" s="23">
        <v>9.5323</v>
      </c>
      <c r="K29" s="23">
        <v>8.6943</v>
      </c>
      <c r="L29" s="24">
        <f t="shared" si="0"/>
        <v>49.433695139216596</v>
      </c>
      <c r="M29" s="24"/>
      <c r="O29" s="1">
        <v>4.66</v>
      </c>
      <c r="P29" s="14">
        <f t="shared" si="1"/>
        <v>6.355199999999999</v>
      </c>
      <c r="Q29" s="10">
        <f t="shared" si="2"/>
        <v>15286.624203821653</v>
      </c>
      <c r="R29" s="10">
        <f t="shared" si="3"/>
        <v>50955.414012738845</v>
      </c>
      <c r="S29" s="10">
        <f t="shared" si="4"/>
        <v>12738.853503184711</v>
      </c>
      <c r="T29" s="10">
        <f t="shared" si="5"/>
        <v>18853.503184713372</v>
      </c>
      <c r="U29" s="10">
        <f t="shared" si="6"/>
        <v>97834.39490445858</v>
      </c>
      <c r="V29" s="11">
        <f t="shared" si="7"/>
        <v>4.720543806646527</v>
      </c>
      <c r="W29" s="11">
        <f t="shared" si="8"/>
        <v>15.735146022155089</v>
      </c>
      <c r="X29" s="11">
        <f t="shared" si="9"/>
        <v>3.933786505538772</v>
      </c>
      <c r="Y29" s="11">
        <f t="shared" si="10"/>
        <v>5.822004028197383</v>
      </c>
      <c r="Z29" s="11">
        <f t="shared" si="11"/>
        <v>30.211480362537774</v>
      </c>
      <c r="AA29" s="11">
        <f t="shared" si="12"/>
        <v>9.549243270915506</v>
      </c>
      <c r="AB29" s="11">
        <f t="shared" si="13"/>
        <v>31.830810903051685</v>
      </c>
      <c r="AC29" s="11">
        <f t="shared" si="14"/>
        <v>7.957702725762921</v>
      </c>
      <c r="AD29" s="11">
        <f t="shared" si="15"/>
        <v>11.777400034129125</v>
      </c>
      <c r="AE29" s="11">
        <f t="shared" si="16"/>
        <v>61.11515693385923</v>
      </c>
    </row>
    <row r="30" spans="1:31" s="14" customFormat="1" ht="12.75">
      <c r="A30" s="14">
        <v>5</v>
      </c>
      <c r="B30" s="14" t="s">
        <v>38</v>
      </c>
      <c r="C30" s="14">
        <v>1</v>
      </c>
      <c r="D30" s="14">
        <v>56</v>
      </c>
      <c r="E30" s="14">
        <v>226</v>
      </c>
      <c r="F30" s="14">
        <v>38</v>
      </c>
      <c r="G30" s="14">
        <v>134</v>
      </c>
      <c r="H30" s="15" t="s">
        <v>203</v>
      </c>
      <c r="I30" s="23">
        <v>7.9185</v>
      </c>
      <c r="J30" s="23">
        <v>9.9397</v>
      </c>
      <c r="K30" s="23">
        <v>8.667</v>
      </c>
      <c r="L30" s="24">
        <f t="shared" si="0"/>
        <v>62.967544033247584</v>
      </c>
      <c r="M30" s="24">
        <f>AVERAGE(L30:L32)</f>
        <v>53.83109459941835</v>
      </c>
      <c r="O30" s="14">
        <v>8.71</v>
      </c>
      <c r="P30" s="14">
        <f t="shared" si="1"/>
        <v>10.731200000000001</v>
      </c>
      <c r="Q30" s="10">
        <f t="shared" si="2"/>
        <v>28535.031847133752</v>
      </c>
      <c r="R30" s="10">
        <f t="shared" si="3"/>
        <v>115159.2356687898</v>
      </c>
      <c r="S30" s="10">
        <f t="shared" si="4"/>
        <v>19363.05732484076</v>
      </c>
      <c r="T30" s="10">
        <f t="shared" si="5"/>
        <v>68280.25477707005</v>
      </c>
      <c r="U30" s="10">
        <f t="shared" si="6"/>
        <v>231337.57961783433</v>
      </c>
      <c r="V30" s="11">
        <f t="shared" si="7"/>
        <v>5.218428507529446</v>
      </c>
      <c r="W30" s="11">
        <f t="shared" si="8"/>
        <v>21.060086476815265</v>
      </c>
      <c r="X30" s="11">
        <f t="shared" si="9"/>
        <v>3.5410764872521243</v>
      </c>
      <c r="Y30" s="11">
        <f t="shared" si="10"/>
        <v>12.486953928731175</v>
      </c>
      <c r="Z30" s="11">
        <f t="shared" si="11"/>
        <v>42.306545400328005</v>
      </c>
      <c r="AA30" s="11">
        <f t="shared" si="12"/>
        <v>8.287489352886395</v>
      </c>
      <c r="AB30" s="11">
        <f t="shared" si="13"/>
        <v>33.44593917414867</v>
      </c>
      <c r="AC30" s="11">
        <f t="shared" si="14"/>
        <v>5.623653489458626</v>
      </c>
      <c r="AD30" s="11">
        <f t="shared" si="15"/>
        <v>19.830778094406732</v>
      </c>
      <c r="AE30" s="11">
        <f t="shared" si="16"/>
        <v>67.18786011090043</v>
      </c>
    </row>
    <row r="31" spans="1:31" ht="12.75">
      <c r="A31" s="1">
        <v>5</v>
      </c>
      <c r="B31" s="1" t="s">
        <v>38</v>
      </c>
      <c r="C31" s="1">
        <v>2</v>
      </c>
      <c r="D31" s="1">
        <v>39</v>
      </c>
      <c r="E31" s="1">
        <v>86</v>
      </c>
      <c r="F31" s="1">
        <v>21</v>
      </c>
      <c r="G31" s="1">
        <v>125</v>
      </c>
      <c r="H31" s="12" t="s">
        <v>204</v>
      </c>
      <c r="I31" s="23">
        <v>8.0574</v>
      </c>
      <c r="J31" s="23">
        <v>10.7518</v>
      </c>
      <c r="K31" s="23">
        <v>9.1076</v>
      </c>
      <c r="L31" s="24">
        <f t="shared" si="0"/>
        <v>61.02286223277908</v>
      </c>
      <c r="M31" s="24"/>
      <c r="O31" s="1">
        <v>19.71</v>
      </c>
      <c r="P31" s="14">
        <f t="shared" si="1"/>
        <v>22.404400000000003</v>
      </c>
      <c r="Q31" s="10">
        <f t="shared" si="2"/>
        <v>19872.61146496815</v>
      </c>
      <c r="R31" s="10">
        <f t="shared" si="3"/>
        <v>43821.65605095541</v>
      </c>
      <c r="S31" s="10">
        <f t="shared" si="4"/>
        <v>10700.636942675157</v>
      </c>
      <c r="T31" s="10">
        <f t="shared" si="5"/>
        <v>63694.26751592356</v>
      </c>
      <c r="U31" s="10">
        <f t="shared" si="6"/>
        <v>138089.1719745223</v>
      </c>
      <c r="V31" s="11">
        <f t="shared" si="7"/>
        <v>1.7407294995625857</v>
      </c>
      <c r="W31" s="11">
        <f t="shared" si="8"/>
        <v>3.8385317169841633</v>
      </c>
      <c r="X31" s="11">
        <f t="shared" si="9"/>
        <v>0.9373158843798538</v>
      </c>
      <c r="Y31" s="11">
        <f t="shared" si="10"/>
        <v>5.579261216546749</v>
      </c>
      <c r="Z31" s="11">
        <f t="shared" si="11"/>
        <v>12.095838317473351</v>
      </c>
      <c r="AA31" s="11">
        <f t="shared" si="12"/>
        <v>2.852585794685216</v>
      </c>
      <c r="AB31" s="11">
        <f t="shared" si="13"/>
        <v>6.290317393408425</v>
      </c>
      <c r="AC31" s="11">
        <f t="shared" si="14"/>
        <v>1.5360077355997317</v>
      </c>
      <c r="AD31" s="11">
        <f t="shared" si="15"/>
        <v>9.14290318809364</v>
      </c>
      <c r="AE31" s="11">
        <f t="shared" si="16"/>
        <v>19.821814111787013</v>
      </c>
    </row>
    <row r="32" spans="1:31" ht="12.75">
      <c r="A32" s="1">
        <v>5</v>
      </c>
      <c r="B32" s="1" t="s">
        <v>38</v>
      </c>
      <c r="C32" s="1">
        <v>3</v>
      </c>
      <c r="D32" s="1">
        <v>75</v>
      </c>
      <c r="E32" s="1">
        <v>240</v>
      </c>
      <c r="F32" s="1">
        <v>61</v>
      </c>
      <c r="G32" s="1">
        <v>252</v>
      </c>
      <c r="H32" s="12" t="s">
        <v>205</v>
      </c>
      <c r="I32" s="23">
        <v>8.5807</v>
      </c>
      <c r="J32" s="23">
        <v>12.0559</v>
      </c>
      <c r="K32" s="23">
        <v>10.7526</v>
      </c>
      <c r="L32" s="24">
        <f t="shared" si="0"/>
        <v>37.502877532228375</v>
      </c>
      <c r="M32" s="24"/>
      <c r="O32" s="1">
        <v>15.79</v>
      </c>
      <c r="P32" s="14">
        <f t="shared" si="1"/>
        <v>19.2652</v>
      </c>
      <c r="Q32" s="10">
        <f t="shared" si="2"/>
        <v>38216.56050955413</v>
      </c>
      <c r="R32" s="10">
        <f t="shared" si="3"/>
        <v>122292.99363057323</v>
      </c>
      <c r="S32" s="10">
        <f t="shared" si="4"/>
        <v>31082.802547770698</v>
      </c>
      <c r="T32" s="10">
        <f t="shared" si="5"/>
        <v>128407.64331210189</v>
      </c>
      <c r="U32" s="10">
        <f t="shared" si="6"/>
        <v>319999.99999999994</v>
      </c>
      <c r="V32" s="11">
        <f t="shared" si="7"/>
        <v>3.893029919232606</v>
      </c>
      <c r="W32" s="11">
        <f t="shared" si="8"/>
        <v>12.457695741544338</v>
      </c>
      <c r="X32" s="11">
        <f t="shared" si="9"/>
        <v>3.1663310009758527</v>
      </c>
      <c r="Y32" s="11">
        <f t="shared" si="10"/>
        <v>13.080580528621557</v>
      </c>
      <c r="Z32" s="11">
        <f t="shared" si="11"/>
        <v>32.59763719037436</v>
      </c>
      <c r="AA32" s="11">
        <f t="shared" si="12"/>
        <v>10.380616569720823</v>
      </c>
      <c r="AB32" s="11">
        <f t="shared" si="13"/>
        <v>33.21797302310663</v>
      </c>
      <c r="AC32" s="11">
        <f t="shared" si="14"/>
        <v>8.442901476706268</v>
      </c>
      <c r="AD32" s="11">
        <f t="shared" si="15"/>
        <v>34.878871674261966</v>
      </c>
      <c r="AE32" s="11">
        <f t="shared" si="16"/>
        <v>86.92036274379569</v>
      </c>
    </row>
    <row r="33" spans="1:31" s="14" customFormat="1" ht="12.75">
      <c r="A33" s="14">
        <v>1</v>
      </c>
      <c r="B33" s="14" t="s">
        <v>41</v>
      </c>
      <c r="C33" s="14">
        <v>1</v>
      </c>
      <c r="D33" s="14">
        <v>56</v>
      </c>
      <c r="E33" s="14">
        <v>103</v>
      </c>
      <c r="F33" s="14">
        <v>22</v>
      </c>
      <c r="G33" s="14">
        <v>184</v>
      </c>
      <c r="H33" s="15" t="s">
        <v>160</v>
      </c>
      <c r="I33" s="23">
        <v>8.7301</v>
      </c>
      <c r="J33" s="23">
        <v>10.6368</v>
      </c>
      <c r="K33" s="23">
        <v>9.6566</v>
      </c>
      <c r="L33" s="24">
        <f t="shared" si="0"/>
        <v>51.40819216447267</v>
      </c>
      <c r="M33" s="24">
        <f>AVERAGE(L33:L35)</f>
        <v>55.04963564396803</v>
      </c>
      <c r="O33" s="14">
        <v>4.95</v>
      </c>
      <c r="P33" s="14">
        <f t="shared" si="1"/>
        <v>6.856699999999999</v>
      </c>
      <c r="Q33" s="10">
        <f t="shared" si="2"/>
        <v>28535.031847133752</v>
      </c>
      <c r="R33" s="10">
        <f t="shared" si="3"/>
        <v>52484.07643312101</v>
      </c>
      <c r="S33" s="10">
        <f t="shared" si="4"/>
        <v>11210.191082802547</v>
      </c>
      <c r="T33" s="10">
        <f t="shared" si="5"/>
        <v>93757.96178343947</v>
      </c>
      <c r="U33" s="10">
        <f t="shared" si="6"/>
        <v>185987.26114649678</v>
      </c>
      <c r="V33" s="11">
        <f t="shared" si="7"/>
        <v>8.167194131287646</v>
      </c>
      <c r="W33" s="11">
        <f t="shared" si="8"/>
        <v>15.021803491475493</v>
      </c>
      <c r="X33" s="11">
        <f t="shared" si="9"/>
        <v>3.20854055157729</v>
      </c>
      <c r="Y33" s="11">
        <f t="shared" si="10"/>
        <v>26.835066431373697</v>
      </c>
      <c r="Z33" s="11">
        <f t="shared" si="11"/>
        <v>53.23260460571413</v>
      </c>
      <c r="AA33" s="11">
        <f t="shared" si="12"/>
        <v>15.88695067346067</v>
      </c>
      <c r="AB33" s="11">
        <f t="shared" si="13"/>
        <v>29.220641417258015</v>
      </c>
      <c r="AC33" s="11">
        <f t="shared" si="14"/>
        <v>6.24130205028812</v>
      </c>
      <c r="AD33" s="11">
        <f t="shared" si="15"/>
        <v>52.19998078422791</v>
      </c>
      <c r="AE33" s="11">
        <f t="shared" si="16"/>
        <v>103.54887492523471</v>
      </c>
    </row>
    <row r="34" spans="1:31" ht="12.75">
      <c r="A34" s="1">
        <v>1</v>
      </c>
      <c r="B34" s="1" t="s">
        <v>41</v>
      </c>
      <c r="C34" s="1">
        <v>2</v>
      </c>
      <c r="D34" s="1">
        <v>58</v>
      </c>
      <c r="E34" s="1">
        <v>130</v>
      </c>
      <c r="F34" s="1">
        <v>33</v>
      </c>
      <c r="G34" s="1">
        <v>83</v>
      </c>
      <c r="H34" s="12" t="s">
        <v>161</v>
      </c>
      <c r="I34" s="23">
        <v>7.7004</v>
      </c>
      <c r="J34" s="23">
        <v>9.3431</v>
      </c>
      <c r="K34" s="23">
        <v>8.3898</v>
      </c>
      <c r="L34" s="24">
        <f t="shared" si="0"/>
        <v>58.03250745723508</v>
      </c>
      <c r="M34" s="24"/>
      <c r="O34" s="1">
        <v>12.65</v>
      </c>
      <c r="P34" s="14">
        <f t="shared" si="1"/>
        <v>14.2927</v>
      </c>
      <c r="Q34" s="10">
        <f t="shared" si="2"/>
        <v>29554.14012738853</v>
      </c>
      <c r="R34" s="10">
        <f t="shared" si="3"/>
        <v>66242.0382165605</v>
      </c>
      <c r="S34" s="10">
        <f t="shared" si="4"/>
        <v>16815.286624203818</v>
      </c>
      <c r="T34" s="10">
        <f t="shared" si="5"/>
        <v>42292.99363057324</v>
      </c>
      <c r="U34" s="10">
        <f t="shared" si="6"/>
        <v>154904.45859872608</v>
      </c>
      <c r="V34" s="11">
        <f t="shared" si="7"/>
        <v>4.058015630356755</v>
      </c>
      <c r="W34" s="11">
        <f t="shared" si="8"/>
        <v>9.095552274937555</v>
      </c>
      <c r="X34" s="11">
        <f t="shared" si="9"/>
        <v>2.308870962099533</v>
      </c>
      <c r="Y34" s="11">
        <f t="shared" si="10"/>
        <v>5.807160298613978</v>
      </c>
      <c r="Z34" s="11">
        <f t="shared" si="11"/>
        <v>21.269599166007822</v>
      </c>
      <c r="AA34" s="11">
        <f t="shared" si="12"/>
        <v>6.992659473394564</v>
      </c>
      <c r="AB34" s="11">
        <f t="shared" si="13"/>
        <v>15.673202267953334</v>
      </c>
      <c r="AC34" s="11">
        <f t="shared" si="14"/>
        <v>3.9785821141727693</v>
      </c>
      <c r="AD34" s="11">
        <f t="shared" si="15"/>
        <v>10.00673683261636</v>
      </c>
      <c r="AE34" s="11">
        <f t="shared" si="16"/>
        <v>36.651180688137025</v>
      </c>
    </row>
    <row r="35" spans="1:31" ht="12.75">
      <c r="A35" s="1">
        <v>1</v>
      </c>
      <c r="B35" s="1" t="s">
        <v>41</v>
      </c>
      <c r="C35" s="1">
        <v>3</v>
      </c>
      <c r="D35" s="1">
        <v>37</v>
      </c>
      <c r="E35" s="1">
        <v>149</v>
      </c>
      <c r="F35" s="1">
        <v>19</v>
      </c>
      <c r="G35" s="1">
        <v>99</v>
      </c>
      <c r="H35" s="26" t="s">
        <v>162</v>
      </c>
      <c r="I35" s="23">
        <v>6.8657</v>
      </c>
      <c r="J35" s="23">
        <v>8.8164</v>
      </c>
      <c r="K35" s="23">
        <v>7.7297</v>
      </c>
      <c r="L35" s="24">
        <f aca="true" t="shared" si="17" ref="L35:L62">100*(J35-K35)/(J35-I35)</f>
        <v>55.708207310196336</v>
      </c>
      <c r="M35" s="24"/>
      <c r="O35" s="1">
        <v>5.59</v>
      </c>
      <c r="P35" s="14">
        <f aca="true" t="shared" si="18" ref="P35:P62">O35+(J35-I35)</f>
        <v>7.540699999999999</v>
      </c>
      <c r="Q35" s="10">
        <f aca="true" t="shared" si="19" ref="Q35:Q62">D35/((0.025*0.025)*3.14)</f>
        <v>18853.503184713372</v>
      </c>
      <c r="R35" s="10">
        <f aca="true" t="shared" si="20" ref="R35:R62">E35/((0.025*0.025)*3.14)</f>
        <v>75923.56687898088</v>
      </c>
      <c r="S35" s="10">
        <f aca="true" t="shared" si="21" ref="S35:S62">F35/((0.025*0.025)*3.14)</f>
        <v>9681.52866242038</v>
      </c>
      <c r="T35" s="10">
        <f aca="true" t="shared" si="22" ref="T35:T62">G35/((0.025*0.025)*3.14)</f>
        <v>50445.85987261146</v>
      </c>
      <c r="U35" s="10">
        <f aca="true" t="shared" si="23" ref="U35:U62">SUM(Q35:T35)</f>
        <v>154904.45859872608</v>
      </c>
      <c r="V35" s="11">
        <f aca="true" t="shared" si="24" ref="V35:V62">D35/$P35</f>
        <v>4.906706273953347</v>
      </c>
      <c r="W35" s="11">
        <f aca="true" t="shared" si="25" ref="W35:W62">E35/$P35</f>
        <v>19.75943877889321</v>
      </c>
      <c r="X35" s="11">
        <f aca="true" t="shared" si="26" ref="X35:X62">F35/$P35</f>
        <v>2.5196599785165836</v>
      </c>
      <c r="Y35" s="11">
        <f aca="true" t="shared" si="27" ref="Y35:Y62">G35/$P35</f>
        <v>13.128754624902198</v>
      </c>
      <c r="Z35" s="11">
        <f aca="true" t="shared" si="28" ref="Z35:Z62">SUM(V35:Y35)</f>
        <v>40.31455965626534</v>
      </c>
      <c r="AA35" s="11">
        <f aca="true" t="shared" si="29" ref="AA35:AA62">D35/($P35*($L35/100))</f>
        <v>8.807869631545776</v>
      </c>
      <c r="AB35" s="11">
        <f aca="true" t="shared" si="30" ref="AB35:AB62">E35/($P35*($L35/100))</f>
        <v>35.46952905676542</v>
      </c>
      <c r="AC35" s="11">
        <f aca="true" t="shared" si="31" ref="AC35:AC62">F35/($P35*($L35/100))</f>
        <v>4.5229600810640465</v>
      </c>
      <c r="AD35" s="11">
        <f aca="true" t="shared" si="32" ref="AD35:AD62">G35/($P35*($L35/100))</f>
        <v>23.567002527649507</v>
      </c>
      <c r="AE35" s="11">
        <f aca="true" t="shared" si="33" ref="AE35:AE62">SUM(AA35:AD35)</f>
        <v>72.36736129702476</v>
      </c>
    </row>
    <row r="36" spans="1:31" s="14" customFormat="1" ht="12.75">
      <c r="A36" s="14">
        <v>2</v>
      </c>
      <c r="B36" s="14" t="s">
        <v>41</v>
      </c>
      <c r="C36" s="14">
        <v>1</v>
      </c>
      <c r="D36" s="14">
        <v>79</v>
      </c>
      <c r="E36" s="14">
        <v>94</v>
      </c>
      <c r="F36" s="14">
        <v>22</v>
      </c>
      <c r="G36" s="14">
        <v>189</v>
      </c>
      <c r="H36" s="15" t="s">
        <v>172</v>
      </c>
      <c r="I36" s="23">
        <v>8.2326</v>
      </c>
      <c r="J36" s="23">
        <v>9.6934</v>
      </c>
      <c r="K36" s="23">
        <v>8.5571</v>
      </c>
      <c r="L36" s="24">
        <f t="shared" si="17"/>
        <v>77.78614457831323</v>
      </c>
      <c r="M36" s="24">
        <f>AVERAGE(L36:L38)</f>
        <v>70.34753033389944</v>
      </c>
      <c r="O36" s="14">
        <v>5.85</v>
      </c>
      <c r="P36" s="14">
        <f t="shared" si="18"/>
        <v>7.3108</v>
      </c>
      <c r="Q36" s="10">
        <f t="shared" si="19"/>
        <v>40254.77707006369</v>
      </c>
      <c r="R36" s="10">
        <f t="shared" si="20"/>
        <v>47898.08917197451</v>
      </c>
      <c r="S36" s="10">
        <f t="shared" si="21"/>
        <v>11210.191082802547</v>
      </c>
      <c r="T36" s="10">
        <f t="shared" si="22"/>
        <v>96305.73248407642</v>
      </c>
      <c r="U36" s="10">
        <f t="shared" si="23"/>
        <v>195668.78980891715</v>
      </c>
      <c r="V36" s="11">
        <f t="shared" si="24"/>
        <v>10.805930951469058</v>
      </c>
      <c r="W36" s="11">
        <f t="shared" si="25"/>
        <v>12.857689992887234</v>
      </c>
      <c r="X36" s="11">
        <f t="shared" si="26"/>
        <v>3.009246594079991</v>
      </c>
      <c r="Y36" s="11">
        <f t="shared" si="27"/>
        <v>25.852163921869014</v>
      </c>
      <c r="Z36" s="11">
        <f t="shared" si="28"/>
        <v>52.5250314603053</v>
      </c>
      <c r="AA36" s="11">
        <f t="shared" si="29"/>
        <v>13.891845405179975</v>
      </c>
      <c r="AB36" s="11">
        <f t="shared" si="30"/>
        <v>16.529537570720475</v>
      </c>
      <c r="AC36" s="11">
        <f t="shared" si="31"/>
        <v>3.868615176126069</v>
      </c>
      <c r="AD36" s="11">
        <f t="shared" si="32"/>
        <v>33.23492128581032</v>
      </c>
      <c r="AE36" s="11">
        <f t="shared" si="33"/>
        <v>67.52491943783684</v>
      </c>
    </row>
    <row r="37" spans="1:31" ht="12.75">
      <c r="A37" s="1">
        <v>2</v>
      </c>
      <c r="B37" s="1" t="s">
        <v>41</v>
      </c>
      <c r="C37" s="1">
        <v>2</v>
      </c>
      <c r="D37" s="1">
        <v>40</v>
      </c>
      <c r="E37" s="1">
        <v>170</v>
      </c>
      <c r="F37" s="1">
        <v>46</v>
      </c>
      <c r="G37" s="1">
        <v>68</v>
      </c>
      <c r="H37" s="12" t="s">
        <v>173</v>
      </c>
      <c r="I37" s="23">
        <v>6.6348</v>
      </c>
      <c r="J37" s="23">
        <v>8.4151</v>
      </c>
      <c r="K37" s="23">
        <v>7.358</v>
      </c>
      <c r="L37" s="24">
        <f t="shared" si="17"/>
        <v>59.377632983205125</v>
      </c>
      <c r="M37" s="24"/>
      <c r="O37" s="1">
        <v>8.84</v>
      </c>
      <c r="P37" s="14">
        <f t="shared" si="18"/>
        <v>10.6203</v>
      </c>
      <c r="Q37" s="10">
        <f t="shared" si="19"/>
        <v>20382.16560509554</v>
      </c>
      <c r="R37" s="10">
        <f t="shared" si="20"/>
        <v>86624.20382165603</v>
      </c>
      <c r="S37" s="10">
        <f t="shared" si="21"/>
        <v>23439.49044585987</v>
      </c>
      <c r="T37" s="10">
        <f t="shared" si="22"/>
        <v>34649.68152866242</v>
      </c>
      <c r="U37" s="10">
        <f t="shared" si="23"/>
        <v>165095.54140127386</v>
      </c>
      <c r="V37" s="11">
        <f t="shared" si="24"/>
        <v>3.766371948061731</v>
      </c>
      <c r="W37" s="11">
        <f t="shared" si="25"/>
        <v>16.007080779262356</v>
      </c>
      <c r="X37" s="11">
        <f t="shared" si="26"/>
        <v>4.33132774027099</v>
      </c>
      <c r="Y37" s="11">
        <f t="shared" si="27"/>
        <v>6.402832311704942</v>
      </c>
      <c r="Z37" s="11">
        <f t="shared" si="28"/>
        <v>30.50761277930002</v>
      </c>
      <c r="AA37" s="11">
        <f t="shared" si="29"/>
        <v>6.34308199709989</v>
      </c>
      <c r="AB37" s="11">
        <f t="shared" si="30"/>
        <v>26.958098487674533</v>
      </c>
      <c r="AC37" s="11">
        <f t="shared" si="31"/>
        <v>7.294544296664874</v>
      </c>
      <c r="AD37" s="11">
        <f t="shared" si="32"/>
        <v>10.783239395069813</v>
      </c>
      <c r="AE37" s="11">
        <f t="shared" si="33"/>
        <v>51.37896417650911</v>
      </c>
    </row>
    <row r="38" spans="1:31" ht="12.75">
      <c r="A38" s="1">
        <v>2</v>
      </c>
      <c r="B38" s="1" t="s">
        <v>41</v>
      </c>
      <c r="C38" s="1">
        <v>3</v>
      </c>
      <c r="D38" s="1">
        <v>36</v>
      </c>
      <c r="E38" s="1">
        <v>156</v>
      </c>
      <c r="F38" s="1">
        <v>20</v>
      </c>
      <c r="G38" s="1">
        <v>190</v>
      </c>
      <c r="H38" s="12" t="s">
        <v>174</v>
      </c>
      <c r="I38" s="23">
        <v>7.1377</v>
      </c>
      <c r="J38" s="23">
        <v>8.5603</v>
      </c>
      <c r="K38" s="23">
        <v>7.5093</v>
      </c>
      <c r="L38" s="24">
        <f t="shared" si="17"/>
        <v>73.87881344017997</v>
      </c>
      <c r="M38" s="24"/>
      <c r="O38" s="1">
        <v>5.81</v>
      </c>
      <c r="P38" s="14">
        <f t="shared" si="18"/>
        <v>7.2326</v>
      </c>
      <c r="Q38" s="10">
        <f t="shared" si="19"/>
        <v>18343.949044585985</v>
      </c>
      <c r="R38" s="10">
        <f t="shared" si="20"/>
        <v>79490.4458598726</v>
      </c>
      <c r="S38" s="10">
        <f t="shared" si="21"/>
        <v>10191.08280254777</v>
      </c>
      <c r="T38" s="10">
        <f t="shared" si="22"/>
        <v>96815.28662420381</v>
      </c>
      <c r="U38" s="10">
        <f t="shared" si="23"/>
        <v>204840.76433121017</v>
      </c>
      <c r="V38" s="11">
        <f t="shared" si="24"/>
        <v>4.977463152946382</v>
      </c>
      <c r="W38" s="11">
        <f t="shared" si="25"/>
        <v>21.56900699610099</v>
      </c>
      <c r="X38" s="11">
        <f t="shared" si="26"/>
        <v>2.7652573071924342</v>
      </c>
      <c r="Y38" s="11">
        <f t="shared" si="27"/>
        <v>26.269944418328127</v>
      </c>
      <c r="Z38" s="11">
        <f t="shared" si="28"/>
        <v>55.58167187456793</v>
      </c>
      <c r="AA38" s="11">
        <f t="shared" si="29"/>
        <v>6.7373349965571085</v>
      </c>
      <c r="AB38" s="11">
        <f t="shared" si="30"/>
        <v>29.19511831841414</v>
      </c>
      <c r="AC38" s="11">
        <f t="shared" si="31"/>
        <v>3.7429638869761717</v>
      </c>
      <c r="AD38" s="11">
        <f t="shared" si="32"/>
        <v>35.55815692627363</v>
      </c>
      <c r="AE38" s="11">
        <f t="shared" si="33"/>
        <v>75.23357412822105</v>
      </c>
    </row>
    <row r="39" spans="1:31" s="14" customFormat="1" ht="12.75">
      <c r="A39" s="14">
        <v>3</v>
      </c>
      <c r="B39" s="14" t="s">
        <v>41</v>
      </c>
      <c r="C39" s="14">
        <v>1</v>
      </c>
      <c r="D39" s="14">
        <v>70</v>
      </c>
      <c r="E39" s="14">
        <v>91</v>
      </c>
      <c r="F39" s="14">
        <v>25</v>
      </c>
      <c r="G39" s="14">
        <v>80</v>
      </c>
      <c r="H39" s="15" t="s">
        <v>183</v>
      </c>
      <c r="I39" s="23">
        <v>9.6163</v>
      </c>
      <c r="J39" s="23">
        <v>12.3635</v>
      </c>
      <c r="K39" s="23">
        <v>10.6285</v>
      </c>
      <c r="L39" s="24">
        <f t="shared" si="17"/>
        <v>63.15521258008153</v>
      </c>
      <c r="M39" s="24">
        <f>AVERAGE(L39:L41)</f>
        <v>53.65233329116253</v>
      </c>
      <c r="O39" s="14">
        <v>5.2</v>
      </c>
      <c r="P39" s="14">
        <f t="shared" si="18"/>
        <v>7.9472</v>
      </c>
      <c r="Q39" s="10">
        <f t="shared" si="19"/>
        <v>35668.789808917194</v>
      </c>
      <c r="R39" s="10">
        <f t="shared" si="20"/>
        <v>46369.42675159235</v>
      </c>
      <c r="S39" s="10">
        <f t="shared" si="21"/>
        <v>12738.853503184711</v>
      </c>
      <c r="T39" s="10">
        <f t="shared" si="22"/>
        <v>40764.33121019108</v>
      </c>
      <c r="U39" s="10">
        <f t="shared" si="23"/>
        <v>135541.40127388533</v>
      </c>
      <c r="V39" s="11">
        <f t="shared" si="24"/>
        <v>8.808133682303202</v>
      </c>
      <c r="W39" s="11">
        <f t="shared" si="25"/>
        <v>11.450573786994163</v>
      </c>
      <c r="X39" s="11">
        <f t="shared" si="26"/>
        <v>3.1457620293940005</v>
      </c>
      <c r="Y39" s="11">
        <f t="shared" si="27"/>
        <v>10.066438494060801</v>
      </c>
      <c r="Z39" s="11">
        <f t="shared" si="28"/>
        <v>33.47090799275216</v>
      </c>
      <c r="AA39" s="11">
        <f t="shared" si="29"/>
        <v>13.946803949293</v>
      </c>
      <c r="AB39" s="11">
        <f t="shared" si="30"/>
        <v>18.1308451340809</v>
      </c>
      <c r="AC39" s="11">
        <f t="shared" si="31"/>
        <v>4.9810014104617855</v>
      </c>
      <c r="AD39" s="11">
        <f t="shared" si="32"/>
        <v>15.939204513477716</v>
      </c>
      <c r="AE39" s="11">
        <f t="shared" si="33"/>
        <v>52.997855007313404</v>
      </c>
    </row>
    <row r="40" spans="1:31" ht="12.75">
      <c r="A40" s="1">
        <v>3</v>
      </c>
      <c r="B40" s="1" t="s">
        <v>41</v>
      </c>
      <c r="C40" s="1">
        <v>2</v>
      </c>
      <c r="D40" s="1">
        <v>14</v>
      </c>
      <c r="E40" s="1">
        <v>39</v>
      </c>
      <c r="F40" s="1">
        <v>10</v>
      </c>
      <c r="G40" s="1">
        <v>116</v>
      </c>
      <c r="H40" s="26" t="s">
        <v>162</v>
      </c>
      <c r="I40" s="23">
        <v>9.7573</v>
      </c>
      <c r="J40" s="23">
        <v>12.995</v>
      </c>
      <c r="K40" s="23">
        <v>11.6648</v>
      </c>
      <c r="L40" s="24">
        <f t="shared" si="17"/>
        <v>41.08472063501869</v>
      </c>
      <c r="M40" s="24"/>
      <c r="O40" s="1">
        <v>5.58</v>
      </c>
      <c r="P40" s="14">
        <f t="shared" si="18"/>
        <v>8.817699999999999</v>
      </c>
      <c r="Q40" s="10">
        <f t="shared" si="19"/>
        <v>7133.757961783438</v>
      </c>
      <c r="R40" s="10">
        <f t="shared" si="20"/>
        <v>19872.61146496815</v>
      </c>
      <c r="S40" s="10">
        <f t="shared" si="21"/>
        <v>5095.541401273885</v>
      </c>
      <c r="T40" s="10">
        <f t="shared" si="22"/>
        <v>59108.28025477706</v>
      </c>
      <c r="U40" s="10">
        <f t="shared" si="23"/>
        <v>91210.19108280254</v>
      </c>
      <c r="V40" s="11">
        <f t="shared" si="24"/>
        <v>1.587715617451263</v>
      </c>
      <c r="W40" s="11">
        <f t="shared" si="25"/>
        <v>4.422922077185661</v>
      </c>
      <c r="X40" s="11">
        <f t="shared" si="26"/>
        <v>1.1340825838937594</v>
      </c>
      <c r="Y40" s="11">
        <f t="shared" si="27"/>
        <v>13.15535797316761</v>
      </c>
      <c r="Z40" s="11">
        <f t="shared" si="28"/>
        <v>20.30007825169829</v>
      </c>
      <c r="AA40" s="11">
        <f t="shared" si="29"/>
        <v>3.86449169645313</v>
      </c>
      <c r="AB40" s="11">
        <f t="shared" si="30"/>
        <v>10.76536972583372</v>
      </c>
      <c r="AC40" s="11">
        <f t="shared" si="31"/>
        <v>2.7603512117522357</v>
      </c>
      <c r="AD40" s="11">
        <f t="shared" si="32"/>
        <v>32.02007405632593</v>
      </c>
      <c r="AE40" s="11">
        <f t="shared" si="33"/>
        <v>49.41028669036502</v>
      </c>
    </row>
    <row r="41" spans="1:31" ht="12.75">
      <c r="A41" s="1">
        <v>3</v>
      </c>
      <c r="B41" s="1" t="s">
        <v>41</v>
      </c>
      <c r="C41" s="1">
        <v>3</v>
      </c>
      <c r="D41" s="1">
        <v>104</v>
      </c>
      <c r="E41" s="1">
        <v>161</v>
      </c>
      <c r="F41" s="1">
        <v>48</v>
      </c>
      <c r="G41" s="1">
        <v>185</v>
      </c>
      <c r="H41" s="12" t="s">
        <v>184</v>
      </c>
      <c r="I41" s="23">
        <v>9.2656</v>
      </c>
      <c r="J41" s="23">
        <v>12.4865</v>
      </c>
      <c r="K41" s="23">
        <v>10.6597</v>
      </c>
      <c r="L41" s="24">
        <f t="shared" si="17"/>
        <v>56.71706665838736</v>
      </c>
      <c r="M41" s="24"/>
      <c r="O41" s="1">
        <v>6.9</v>
      </c>
      <c r="P41" s="14">
        <f t="shared" si="18"/>
        <v>10.1209</v>
      </c>
      <c r="Q41" s="10">
        <f t="shared" si="19"/>
        <v>52993.6305732484</v>
      </c>
      <c r="R41" s="10">
        <f t="shared" si="20"/>
        <v>82038.21656050954</v>
      </c>
      <c r="S41" s="10">
        <f t="shared" si="21"/>
        <v>24458.598726114647</v>
      </c>
      <c r="T41" s="10">
        <f t="shared" si="22"/>
        <v>94267.51592356687</v>
      </c>
      <c r="U41" s="10">
        <f t="shared" si="23"/>
        <v>253757.96178343944</v>
      </c>
      <c r="V41" s="11">
        <f t="shared" si="24"/>
        <v>10.275765989190685</v>
      </c>
      <c r="W41" s="11">
        <f t="shared" si="25"/>
        <v>15.907676194804809</v>
      </c>
      <c r="X41" s="11">
        <f t="shared" si="26"/>
        <v>4.742661225780315</v>
      </c>
      <c r="Y41" s="11">
        <f t="shared" si="27"/>
        <v>18.279006807694966</v>
      </c>
      <c r="Z41" s="11">
        <f t="shared" si="28"/>
        <v>49.205110217470775</v>
      </c>
      <c r="AA41" s="11">
        <f t="shared" si="29"/>
        <v>18.117590691145335</v>
      </c>
      <c r="AB41" s="11">
        <f t="shared" si="30"/>
        <v>28.047424050715374</v>
      </c>
      <c r="AC41" s="11">
        <f t="shared" si="31"/>
        <v>8.36196493437477</v>
      </c>
      <c r="AD41" s="11">
        <f t="shared" si="32"/>
        <v>32.22840651790276</v>
      </c>
      <c r="AE41" s="11">
        <f t="shared" si="33"/>
        <v>86.75538619413824</v>
      </c>
    </row>
    <row r="42" spans="1:31" s="14" customFormat="1" ht="12.75">
      <c r="A42" s="14">
        <v>4</v>
      </c>
      <c r="B42" s="14" t="s">
        <v>41</v>
      </c>
      <c r="C42" s="14">
        <v>1</v>
      </c>
      <c r="D42" s="14">
        <v>26</v>
      </c>
      <c r="E42" s="14">
        <v>70</v>
      </c>
      <c r="F42" s="14">
        <v>38</v>
      </c>
      <c r="G42" s="14">
        <v>175</v>
      </c>
      <c r="H42" s="15" t="s">
        <v>194</v>
      </c>
      <c r="I42" s="23">
        <v>9.0617</v>
      </c>
      <c r="J42" s="23">
        <v>11.4364</v>
      </c>
      <c r="K42" s="23">
        <v>10.4915</v>
      </c>
      <c r="L42" s="24">
        <f t="shared" si="17"/>
        <v>39.79028929970102</v>
      </c>
      <c r="M42" s="24">
        <f>AVERAGE(L42:L44)</f>
        <v>51.886338695418694</v>
      </c>
      <c r="O42" s="14">
        <v>9.41</v>
      </c>
      <c r="P42" s="14">
        <f t="shared" si="18"/>
        <v>11.7847</v>
      </c>
      <c r="Q42" s="10">
        <f t="shared" si="19"/>
        <v>13248.4076433121</v>
      </c>
      <c r="R42" s="10">
        <f t="shared" si="20"/>
        <v>35668.789808917194</v>
      </c>
      <c r="S42" s="10">
        <f t="shared" si="21"/>
        <v>19363.05732484076</v>
      </c>
      <c r="T42" s="10">
        <f t="shared" si="22"/>
        <v>89171.97452229298</v>
      </c>
      <c r="U42" s="10">
        <f t="shared" si="23"/>
        <v>157452.22929936304</v>
      </c>
      <c r="V42" s="11">
        <f t="shared" si="24"/>
        <v>2.206250477313805</v>
      </c>
      <c r="W42" s="11">
        <f t="shared" si="25"/>
        <v>5.939905131229475</v>
      </c>
      <c r="X42" s="11">
        <f t="shared" si="26"/>
        <v>3.224519928381715</v>
      </c>
      <c r="Y42" s="11">
        <f t="shared" si="27"/>
        <v>14.849762828073688</v>
      </c>
      <c r="Z42" s="11">
        <f t="shared" si="28"/>
        <v>26.220438364998685</v>
      </c>
      <c r="AA42" s="11">
        <f t="shared" si="29"/>
        <v>5.544695743969829</v>
      </c>
      <c r="AB42" s="11">
        <f t="shared" si="30"/>
        <v>14.928027002995695</v>
      </c>
      <c r="AC42" s="11">
        <f t="shared" si="31"/>
        <v>8.10378608734052</v>
      </c>
      <c r="AD42" s="11">
        <f t="shared" si="32"/>
        <v>37.320067507489235</v>
      </c>
      <c r="AE42" s="11">
        <f t="shared" si="33"/>
        <v>65.89657634179528</v>
      </c>
    </row>
    <row r="43" spans="1:31" ht="12.75">
      <c r="A43" s="1">
        <v>4</v>
      </c>
      <c r="B43" s="1" t="s">
        <v>41</v>
      </c>
      <c r="C43" s="1">
        <v>2</v>
      </c>
      <c r="D43" s="1">
        <v>87</v>
      </c>
      <c r="E43" s="1">
        <v>162</v>
      </c>
      <c r="F43" s="1">
        <v>49</v>
      </c>
      <c r="G43" s="1">
        <v>105</v>
      </c>
      <c r="H43" s="12" t="s">
        <v>195</v>
      </c>
      <c r="I43" s="23">
        <v>7.8253</v>
      </c>
      <c r="J43" s="23">
        <v>9.6016</v>
      </c>
      <c r="K43" s="23">
        <v>8.5268</v>
      </c>
      <c r="L43" s="24">
        <f t="shared" si="17"/>
        <v>60.50779710634467</v>
      </c>
      <c r="M43" s="24"/>
      <c r="O43" s="1">
        <v>6.11</v>
      </c>
      <c r="P43" s="14">
        <f t="shared" si="18"/>
        <v>7.886299999999999</v>
      </c>
      <c r="Q43" s="10">
        <f t="shared" si="19"/>
        <v>44331.2101910828</v>
      </c>
      <c r="R43" s="10">
        <f t="shared" si="20"/>
        <v>82547.77070063693</v>
      </c>
      <c r="S43" s="10">
        <f t="shared" si="21"/>
        <v>24968.152866242035</v>
      </c>
      <c r="T43" s="10">
        <f t="shared" si="22"/>
        <v>53503.18471337579</v>
      </c>
      <c r="U43" s="10">
        <f t="shared" si="23"/>
        <v>205350.31847133755</v>
      </c>
      <c r="V43" s="11">
        <f t="shared" si="24"/>
        <v>11.031789305504484</v>
      </c>
      <c r="W43" s="11">
        <f t="shared" si="25"/>
        <v>20.541952499904898</v>
      </c>
      <c r="X43" s="11">
        <f t="shared" si="26"/>
        <v>6.213306620341606</v>
      </c>
      <c r="Y43" s="11">
        <f t="shared" si="27"/>
        <v>13.314228472160583</v>
      </c>
      <c r="Z43" s="11">
        <f t="shared" si="28"/>
        <v>51.101276897911575</v>
      </c>
      <c r="AA43" s="11">
        <f t="shared" si="29"/>
        <v>18.232012786906967</v>
      </c>
      <c r="AB43" s="11">
        <f t="shared" si="30"/>
        <v>33.94926518941297</v>
      </c>
      <c r="AC43" s="11">
        <f t="shared" si="31"/>
        <v>10.26860490297059</v>
      </c>
      <c r="AD43" s="11">
        <f t="shared" si="32"/>
        <v>22.004153363508408</v>
      </c>
      <c r="AE43" s="11">
        <f t="shared" si="33"/>
        <v>84.45403624279894</v>
      </c>
    </row>
    <row r="44" spans="1:31" ht="12.75">
      <c r="A44" s="1">
        <v>4</v>
      </c>
      <c r="B44" s="1" t="s">
        <v>41</v>
      </c>
      <c r="C44" s="1">
        <v>3</v>
      </c>
      <c r="D44" s="1">
        <v>94</v>
      </c>
      <c r="E44" s="1">
        <v>164</v>
      </c>
      <c r="F44" s="1">
        <v>49</v>
      </c>
      <c r="G44" s="1">
        <v>174</v>
      </c>
      <c r="H44" s="12" t="s">
        <v>196</v>
      </c>
      <c r="I44" s="23">
        <v>7.8183</v>
      </c>
      <c r="J44" s="23">
        <v>10.1761</v>
      </c>
      <c r="K44" s="23">
        <v>8.8708</v>
      </c>
      <c r="L44" s="24">
        <f t="shared" si="17"/>
        <v>55.3609296802104</v>
      </c>
      <c r="M44" s="24"/>
      <c r="O44" s="1">
        <v>8.7</v>
      </c>
      <c r="P44" s="14">
        <f t="shared" si="18"/>
        <v>11.0578</v>
      </c>
      <c r="Q44" s="10">
        <f t="shared" si="19"/>
        <v>47898.08917197451</v>
      </c>
      <c r="R44" s="10">
        <f t="shared" si="20"/>
        <v>83566.8789808917</v>
      </c>
      <c r="S44" s="10">
        <f t="shared" si="21"/>
        <v>24968.152866242035</v>
      </c>
      <c r="T44" s="10">
        <f t="shared" si="22"/>
        <v>88662.4203821656</v>
      </c>
      <c r="U44" s="10">
        <f t="shared" si="23"/>
        <v>245095.54140127386</v>
      </c>
      <c r="V44" s="11">
        <f t="shared" si="24"/>
        <v>8.500786774946192</v>
      </c>
      <c r="W44" s="11">
        <f t="shared" si="25"/>
        <v>14.83115990522527</v>
      </c>
      <c r="X44" s="11">
        <f t="shared" si="26"/>
        <v>4.431261191195355</v>
      </c>
      <c r="Y44" s="11">
        <f t="shared" si="27"/>
        <v>15.735498923836568</v>
      </c>
      <c r="Z44" s="11">
        <f t="shared" si="28"/>
        <v>43.49870679520338</v>
      </c>
      <c r="AA44" s="11">
        <f t="shared" si="29"/>
        <v>15.355209574785963</v>
      </c>
      <c r="AB44" s="11">
        <f t="shared" si="30"/>
        <v>26.78994010920104</v>
      </c>
      <c r="AC44" s="11">
        <f t="shared" si="31"/>
        <v>8.004311374090555</v>
      </c>
      <c r="AD44" s="11">
        <f t="shared" si="32"/>
        <v>28.423473042688908</v>
      </c>
      <c r="AE44" s="11">
        <f t="shared" si="33"/>
        <v>78.57293410076646</v>
      </c>
    </row>
    <row r="45" spans="1:31" s="14" customFormat="1" ht="12.75">
      <c r="A45" s="14">
        <v>5</v>
      </c>
      <c r="B45" s="14" t="s">
        <v>41</v>
      </c>
      <c r="C45" s="14">
        <v>1</v>
      </c>
      <c r="D45" s="14">
        <v>20</v>
      </c>
      <c r="E45" s="14">
        <v>67</v>
      </c>
      <c r="F45" s="14">
        <v>7</v>
      </c>
      <c r="G45" s="14">
        <v>53</v>
      </c>
      <c r="H45" s="15" t="s">
        <v>206</v>
      </c>
      <c r="I45" s="23">
        <v>7.0951</v>
      </c>
      <c r="J45" s="23">
        <v>9.3969</v>
      </c>
      <c r="K45" s="23">
        <v>7.7474</v>
      </c>
      <c r="L45" s="24">
        <f t="shared" si="17"/>
        <v>71.66130854114175</v>
      </c>
      <c r="M45" s="24">
        <f>AVERAGE(L45:L47)</f>
        <v>67.78825118948465</v>
      </c>
      <c r="O45" s="14">
        <v>12.15</v>
      </c>
      <c r="P45" s="14">
        <f t="shared" si="18"/>
        <v>14.4518</v>
      </c>
      <c r="Q45" s="10">
        <f t="shared" si="19"/>
        <v>10191.08280254777</v>
      </c>
      <c r="R45" s="10">
        <f t="shared" si="20"/>
        <v>34140.127388535024</v>
      </c>
      <c r="S45" s="10">
        <f t="shared" si="21"/>
        <v>3566.878980891719</v>
      </c>
      <c r="T45" s="10">
        <f t="shared" si="22"/>
        <v>27006.36942675159</v>
      </c>
      <c r="U45" s="10">
        <f t="shared" si="23"/>
        <v>74904.45859872611</v>
      </c>
      <c r="V45" s="11">
        <f t="shared" si="24"/>
        <v>1.3839106547281308</v>
      </c>
      <c r="W45" s="11">
        <f t="shared" si="25"/>
        <v>4.6361006933392375</v>
      </c>
      <c r="X45" s="11">
        <f t="shared" si="26"/>
        <v>0.48436872915484575</v>
      </c>
      <c r="Y45" s="11">
        <f t="shared" si="27"/>
        <v>3.6673632350295464</v>
      </c>
      <c r="Z45" s="11">
        <f t="shared" si="28"/>
        <v>10.17174331225176</v>
      </c>
      <c r="AA45" s="11">
        <f t="shared" si="29"/>
        <v>1.9311825068525066</v>
      </c>
      <c r="AB45" s="11">
        <f t="shared" si="30"/>
        <v>6.469461397955897</v>
      </c>
      <c r="AC45" s="11">
        <f t="shared" si="31"/>
        <v>0.6759138773983773</v>
      </c>
      <c r="AD45" s="11">
        <f t="shared" si="32"/>
        <v>5.1176336431591425</v>
      </c>
      <c r="AE45" s="11">
        <f t="shared" si="33"/>
        <v>14.194191425365922</v>
      </c>
    </row>
    <row r="46" spans="1:31" ht="12.75">
      <c r="A46" s="1">
        <v>5</v>
      </c>
      <c r="B46" s="1" t="s">
        <v>41</v>
      </c>
      <c r="C46" s="1">
        <v>2</v>
      </c>
      <c r="D46" s="1">
        <v>19</v>
      </c>
      <c r="E46" s="1">
        <v>9</v>
      </c>
      <c r="F46" s="1">
        <v>2</v>
      </c>
      <c r="G46" s="1">
        <v>9</v>
      </c>
      <c r="H46" s="12" t="s">
        <v>207</v>
      </c>
      <c r="I46" s="23">
        <v>8.0765</v>
      </c>
      <c r="J46" s="23">
        <v>9.9531</v>
      </c>
      <c r="K46" s="23">
        <v>8.3534</v>
      </c>
      <c r="L46" s="24">
        <f t="shared" si="17"/>
        <v>85.24459128210587</v>
      </c>
      <c r="M46" s="24"/>
      <c r="O46" s="1">
        <v>6.81</v>
      </c>
      <c r="P46" s="14">
        <f t="shared" si="18"/>
        <v>8.686599999999999</v>
      </c>
      <c r="Q46" s="10">
        <f t="shared" si="19"/>
        <v>9681.52866242038</v>
      </c>
      <c r="R46" s="10">
        <f t="shared" si="20"/>
        <v>4585.987261146496</v>
      </c>
      <c r="S46" s="10">
        <f t="shared" si="21"/>
        <v>1019.1082802547769</v>
      </c>
      <c r="T46" s="10">
        <f t="shared" si="22"/>
        <v>4585.987261146496</v>
      </c>
      <c r="U46" s="10">
        <f t="shared" si="23"/>
        <v>19872.611464968148</v>
      </c>
      <c r="V46" s="11">
        <f t="shared" si="24"/>
        <v>2.1872769553104785</v>
      </c>
      <c r="W46" s="11">
        <f t="shared" si="25"/>
        <v>1.0360785577786478</v>
      </c>
      <c r="X46" s="11">
        <f t="shared" si="26"/>
        <v>0.23023967950636617</v>
      </c>
      <c r="Y46" s="11">
        <f t="shared" si="27"/>
        <v>1.0360785577786478</v>
      </c>
      <c r="Z46" s="11">
        <f t="shared" si="28"/>
        <v>4.48967375037414</v>
      </c>
      <c r="AA46" s="11">
        <f t="shared" si="29"/>
        <v>2.5658835621276785</v>
      </c>
      <c r="AB46" s="11">
        <f t="shared" si="30"/>
        <v>1.2154185294289004</v>
      </c>
      <c r="AC46" s="11">
        <f t="shared" si="31"/>
        <v>0.2700930065397556</v>
      </c>
      <c r="AD46" s="11">
        <f t="shared" si="32"/>
        <v>1.2154185294289004</v>
      </c>
      <c r="AE46" s="11">
        <f t="shared" si="33"/>
        <v>5.266813627525235</v>
      </c>
    </row>
    <row r="47" spans="1:31" ht="12.75">
      <c r="A47" s="1">
        <v>5</v>
      </c>
      <c r="B47" s="1" t="s">
        <v>41</v>
      </c>
      <c r="C47" s="1">
        <v>3</v>
      </c>
      <c r="D47" s="1">
        <v>2</v>
      </c>
      <c r="E47" s="1">
        <v>20</v>
      </c>
      <c r="F47" s="1">
        <v>0</v>
      </c>
      <c r="G47" s="1">
        <v>29</v>
      </c>
      <c r="H47" s="12" t="s">
        <v>50</v>
      </c>
      <c r="I47" s="23">
        <v>7.8781</v>
      </c>
      <c r="J47" s="23">
        <v>10.7204</v>
      </c>
      <c r="K47" s="23">
        <v>9.3999</v>
      </c>
      <c r="L47" s="24">
        <f t="shared" si="17"/>
        <v>46.45885374520631</v>
      </c>
      <c r="M47" s="24"/>
      <c r="O47" s="1">
        <v>21.16</v>
      </c>
      <c r="P47" s="14">
        <f t="shared" si="18"/>
        <v>24.002299999999998</v>
      </c>
      <c r="Q47" s="10">
        <f t="shared" si="19"/>
        <v>1019.1082802547769</v>
      </c>
      <c r="R47" s="10">
        <f t="shared" si="20"/>
        <v>10191.08280254777</v>
      </c>
      <c r="S47" s="10">
        <f t="shared" si="21"/>
        <v>0</v>
      </c>
      <c r="T47" s="10">
        <f t="shared" si="22"/>
        <v>14777.070063694266</v>
      </c>
      <c r="U47" s="10">
        <f t="shared" si="23"/>
        <v>25987.261146496814</v>
      </c>
      <c r="V47" s="11">
        <f t="shared" si="24"/>
        <v>0.08332534798748453</v>
      </c>
      <c r="W47" s="11">
        <f t="shared" si="25"/>
        <v>0.8332534798748454</v>
      </c>
      <c r="X47" s="11">
        <f t="shared" si="26"/>
        <v>0</v>
      </c>
      <c r="Y47" s="11">
        <f t="shared" si="27"/>
        <v>1.2082175458185258</v>
      </c>
      <c r="Z47" s="11">
        <f t="shared" si="28"/>
        <v>2.124796373680856</v>
      </c>
      <c r="AA47" s="11">
        <f t="shared" si="29"/>
        <v>0.1793530000642389</v>
      </c>
      <c r="AB47" s="11">
        <f t="shared" si="30"/>
        <v>1.793530000642389</v>
      </c>
      <c r="AC47" s="11">
        <f t="shared" si="31"/>
        <v>0</v>
      </c>
      <c r="AD47" s="11">
        <f t="shared" si="32"/>
        <v>2.600618500931464</v>
      </c>
      <c r="AE47" s="11">
        <f t="shared" si="33"/>
        <v>4.573501501638092</v>
      </c>
    </row>
    <row r="48" spans="1:31" s="14" customFormat="1" ht="12.75">
      <c r="A48" s="14">
        <v>1</v>
      </c>
      <c r="B48" s="14" t="s">
        <v>44</v>
      </c>
      <c r="C48" s="14">
        <v>1</v>
      </c>
      <c r="D48" s="14">
        <v>160</v>
      </c>
      <c r="E48" s="14">
        <v>186</v>
      </c>
      <c r="F48" s="14">
        <v>38</v>
      </c>
      <c r="G48" s="14">
        <v>75</v>
      </c>
      <c r="H48" s="15" t="s">
        <v>163</v>
      </c>
      <c r="I48" s="23">
        <v>8.5718</v>
      </c>
      <c r="J48" s="23">
        <v>10.2493</v>
      </c>
      <c r="K48" s="23">
        <v>9.1533</v>
      </c>
      <c r="L48" s="24">
        <f t="shared" si="17"/>
        <v>65.33532041728763</v>
      </c>
      <c r="M48" s="24">
        <f>AVERAGE(L48:L50)</f>
        <v>60.198225098775744</v>
      </c>
      <c r="O48" s="14">
        <v>6.42</v>
      </c>
      <c r="P48" s="14">
        <f t="shared" si="18"/>
        <v>8.0975</v>
      </c>
      <c r="Q48" s="10">
        <f t="shared" si="19"/>
        <v>81528.66242038216</v>
      </c>
      <c r="R48" s="10">
        <f t="shared" si="20"/>
        <v>94777.07006369425</v>
      </c>
      <c r="S48" s="10">
        <f t="shared" si="21"/>
        <v>19363.05732484076</v>
      </c>
      <c r="T48" s="10">
        <f t="shared" si="22"/>
        <v>38216.56050955413</v>
      </c>
      <c r="U48" s="10">
        <f t="shared" si="23"/>
        <v>233885.3503184713</v>
      </c>
      <c r="V48" s="11">
        <f t="shared" si="24"/>
        <v>19.759184933621487</v>
      </c>
      <c r="W48" s="11">
        <f t="shared" si="25"/>
        <v>22.97005248533498</v>
      </c>
      <c r="X48" s="11">
        <f t="shared" si="26"/>
        <v>4.692806421735104</v>
      </c>
      <c r="Y48" s="11">
        <f t="shared" si="27"/>
        <v>9.262117937635072</v>
      </c>
      <c r="Z48" s="11">
        <f t="shared" si="28"/>
        <v>56.68416177832664</v>
      </c>
      <c r="AA48" s="11">
        <f t="shared" si="29"/>
        <v>30.242730589552963</v>
      </c>
      <c r="AB48" s="11">
        <f t="shared" si="30"/>
        <v>35.157174310355316</v>
      </c>
      <c r="AC48" s="11">
        <f t="shared" si="31"/>
        <v>7.182648515018828</v>
      </c>
      <c r="AD48" s="11">
        <f t="shared" si="32"/>
        <v>14.17627996385295</v>
      </c>
      <c r="AE48" s="11">
        <f t="shared" si="33"/>
        <v>86.75883337878005</v>
      </c>
    </row>
    <row r="49" spans="1:31" ht="12.75">
      <c r="A49" s="1">
        <v>1</v>
      </c>
      <c r="B49" s="1" t="s">
        <v>44</v>
      </c>
      <c r="C49" s="1">
        <v>2</v>
      </c>
      <c r="D49" s="1">
        <v>21</v>
      </c>
      <c r="E49" s="1">
        <v>105</v>
      </c>
      <c r="F49" s="1">
        <v>25</v>
      </c>
      <c r="G49" s="1">
        <v>39</v>
      </c>
      <c r="H49" s="12" t="s">
        <v>164</v>
      </c>
      <c r="I49" s="23">
        <v>8.4624</v>
      </c>
      <c r="J49" s="23">
        <v>10.4263</v>
      </c>
      <c r="K49" s="23">
        <v>9.5204</v>
      </c>
      <c r="L49" s="24">
        <f t="shared" si="17"/>
        <v>46.12760323845407</v>
      </c>
      <c r="M49" s="24"/>
      <c r="O49" s="1">
        <v>7.66</v>
      </c>
      <c r="P49" s="14">
        <f t="shared" si="18"/>
        <v>9.623899999999999</v>
      </c>
      <c r="Q49" s="10">
        <f t="shared" si="19"/>
        <v>10700.636942675157</v>
      </c>
      <c r="R49" s="10">
        <f t="shared" si="20"/>
        <v>53503.18471337579</v>
      </c>
      <c r="S49" s="10">
        <f t="shared" si="21"/>
        <v>12738.853503184711</v>
      </c>
      <c r="T49" s="10">
        <f t="shared" si="22"/>
        <v>19872.61146496815</v>
      </c>
      <c r="U49" s="10">
        <f t="shared" si="23"/>
        <v>96815.28662420381</v>
      </c>
      <c r="V49" s="11">
        <f t="shared" si="24"/>
        <v>2.182067560968007</v>
      </c>
      <c r="W49" s="11">
        <f t="shared" si="25"/>
        <v>10.910337804840035</v>
      </c>
      <c r="X49" s="11">
        <f t="shared" si="26"/>
        <v>2.597699477342865</v>
      </c>
      <c r="Y49" s="11">
        <f t="shared" si="27"/>
        <v>4.05241118465487</v>
      </c>
      <c r="Z49" s="11">
        <f t="shared" si="28"/>
        <v>19.742516027805777</v>
      </c>
      <c r="AA49" s="11">
        <f t="shared" si="29"/>
        <v>4.730502796097881</v>
      </c>
      <c r="AB49" s="11">
        <f t="shared" si="30"/>
        <v>23.652513980489406</v>
      </c>
      <c r="AC49" s="11">
        <f t="shared" si="31"/>
        <v>5.6315509477355725</v>
      </c>
      <c r="AD49" s="11">
        <f t="shared" si="32"/>
        <v>8.785219478467495</v>
      </c>
      <c r="AE49" s="11">
        <f t="shared" si="33"/>
        <v>42.799787202790355</v>
      </c>
    </row>
    <row r="50" spans="1:31" ht="12.75">
      <c r="A50" s="1">
        <v>1</v>
      </c>
      <c r="B50" s="1" t="s">
        <v>44</v>
      </c>
      <c r="C50" s="1">
        <v>3</v>
      </c>
      <c r="D50" s="1">
        <v>33</v>
      </c>
      <c r="E50" s="1">
        <v>204</v>
      </c>
      <c r="F50" s="1">
        <v>30</v>
      </c>
      <c r="G50" s="1">
        <v>46</v>
      </c>
      <c r="H50" s="12" t="s">
        <v>165</v>
      </c>
      <c r="I50" s="23">
        <v>8.5587</v>
      </c>
      <c r="J50" s="23">
        <v>10.1435</v>
      </c>
      <c r="K50" s="23">
        <v>9.0479</v>
      </c>
      <c r="L50" s="24">
        <f t="shared" si="17"/>
        <v>69.13175164058553</v>
      </c>
      <c r="M50" s="24"/>
      <c r="O50" s="1">
        <v>7.84</v>
      </c>
      <c r="P50" s="14">
        <f t="shared" si="18"/>
        <v>9.4248</v>
      </c>
      <c r="Q50" s="10">
        <f t="shared" si="19"/>
        <v>16815.286624203818</v>
      </c>
      <c r="R50" s="10">
        <f t="shared" si="20"/>
        <v>103949.04458598724</v>
      </c>
      <c r="S50" s="10">
        <f t="shared" si="21"/>
        <v>15286.624203821653</v>
      </c>
      <c r="T50" s="10">
        <f t="shared" si="22"/>
        <v>23439.49044585987</v>
      </c>
      <c r="U50" s="10">
        <f t="shared" si="23"/>
        <v>159490.4458598726</v>
      </c>
      <c r="V50" s="11">
        <f t="shared" si="24"/>
        <v>3.50140056022409</v>
      </c>
      <c r="W50" s="11">
        <f t="shared" si="25"/>
        <v>21.645021645021647</v>
      </c>
      <c r="X50" s="11">
        <f t="shared" si="26"/>
        <v>3.183091418385536</v>
      </c>
      <c r="Y50" s="11">
        <f t="shared" si="27"/>
        <v>4.880740174857822</v>
      </c>
      <c r="Z50" s="11">
        <f t="shared" si="28"/>
        <v>33.2102537984891</v>
      </c>
      <c r="AA50" s="11">
        <f t="shared" si="29"/>
        <v>5.0648225701379515</v>
      </c>
      <c r="AB50" s="11">
        <f t="shared" si="30"/>
        <v>31.30981225176188</v>
      </c>
      <c r="AC50" s="11">
        <f t="shared" si="31"/>
        <v>4.604384154670865</v>
      </c>
      <c r="AD50" s="11">
        <f t="shared" si="32"/>
        <v>7.0600557038286595</v>
      </c>
      <c r="AE50" s="11">
        <f t="shared" si="33"/>
        <v>48.03907468039936</v>
      </c>
    </row>
    <row r="51" spans="1:31" s="14" customFormat="1" ht="12.75">
      <c r="A51" s="14">
        <v>2</v>
      </c>
      <c r="B51" s="14" t="s">
        <v>44</v>
      </c>
      <c r="C51" s="14">
        <v>1</v>
      </c>
      <c r="D51" s="14">
        <v>13</v>
      </c>
      <c r="E51" s="14">
        <v>171</v>
      </c>
      <c r="F51" s="14">
        <v>23</v>
      </c>
      <c r="G51" s="14">
        <v>86</v>
      </c>
      <c r="H51" s="15" t="s">
        <v>175</v>
      </c>
      <c r="I51" s="23">
        <v>8.5079</v>
      </c>
      <c r="J51" s="23">
        <v>10.4072</v>
      </c>
      <c r="K51" s="23">
        <v>9.3008</v>
      </c>
      <c r="L51" s="24">
        <f t="shared" si="17"/>
        <v>58.25304059390296</v>
      </c>
      <c r="M51" s="24">
        <f>AVERAGE(L51:L53)</f>
        <v>56.88015105193609</v>
      </c>
      <c r="O51" s="14">
        <v>7.13</v>
      </c>
      <c r="P51" s="14">
        <f t="shared" si="18"/>
        <v>9.0293</v>
      </c>
      <c r="Q51" s="10">
        <f t="shared" si="19"/>
        <v>6624.20382165605</v>
      </c>
      <c r="R51" s="10">
        <f t="shared" si="20"/>
        <v>87133.75796178343</v>
      </c>
      <c r="S51" s="10">
        <f t="shared" si="21"/>
        <v>11719.745222929934</v>
      </c>
      <c r="T51" s="10">
        <f t="shared" si="22"/>
        <v>43821.65605095541</v>
      </c>
      <c r="U51" s="10">
        <f t="shared" si="23"/>
        <v>149299.36305732484</v>
      </c>
      <c r="V51" s="11">
        <f t="shared" si="24"/>
        <v>1.4397572347801049</v>
      </c>
      <c r="W51" s="11">
        <f t="shared" si="25"/>
        <v>18.938345165184458</v>
      </c>
      <c r="X51" s="11">
        <f t="shared" si="26"/>
        <v>2.54726279999557</v>
      </c>
      <c r="Y51" s="11">
        <f t="shared" si="27"/>
        <v>9.524547860853001</v>
      </c>
      <c r="Z51" s="11">
        <f t="shared" si="28"/>
        <v>32.44991306081313</v>
      </c>
      <c r="AA51" s="11">
        <f t="shared" si="29"/>
        <v>2.4715572270587995</v>
      </c>
      <c r="AB51" s="11">
        <f t="shared" si="30"/>
        <v>32.51048352515805</v>
      </c>
      <c r="AC51" s="11">
        <f t="shared" si="31"/>
        <v>4.372755094027107</v>
      </c>
      <c r="AD51" s="11">
        <f t="shared" si="32"/>
        <v>16.350301655927442</v>
      </c>
      <c r="AE51" s="11">
        <f t="shared" si="33"/>
        <v>55.7050975021714</v>
      </c>
    </row>
    <row r="52" spans="1:31" ht="12.75">
      <c r="A52" s="1">
        <v>2</v>
      </c>
      <c r="B52" s="1" t="s">
        <v>44</v>
      </c>
      <c r="C52" s="1">
        <v>2</v>
      </c>
      <c r="D52" s="1">
        <v>12</v>
      </c>
      <c r="E52" s="1">
        <v>146</v>
      </c>
      <c r="F52" s="1">
        <v>13</v>
      </c>
      <c r="G52" s="1">
        <v>82</v>
      </c>
      <c r="H52" s="26" t="s">
        <v>162</v>
      </c>
      <c r="I52" s="23">
        <v>6.7706</v>
      </c>
      <c r="J52" s="23">
        <v>8.9922</v>
      </c>
      <c r="K52" s="23">
        <v>7.7499</v>
      </c>
      <c r="L52" s="24">
        <f t="shared" si="17"/>
        <v>55.91915736406193</v>
      </c>
      <c r="M52" s="24"/>
      <c r="O52" s="1">
        <v>6.08</v>
      </c>
      <c r="P52" s="14">
        <f t="shared" si="18"/>
        <v>8.3016</v>
      </c>
      <c r="Q52" s="10">
        <f t="shared" si="19"/>
        <v>6114.649681528662</v>
      </c>
      <c r="R52" s="10">
        <f t="shared" si="20"/>
        <v>74394.90445859871</v>
      </c>
      <c r="S52" s="10">
        <f t="shared" si="21"/>
        <v>6624.20382165605</v>
      </c>
      <c r="T52" s="10">
        <f t="shared" si="22"/>
        <v>41783.43949044585</v>
      </c>
      <c r="U52" s="10">
        <f t="shared" si="23"/>
        <v>128917.19745222927</v>
      </c>
      <c r="V52" s="11">
        <f t="shared" si="24"/>
        <v>1.4455044810638913</v>
      </c>
      <c r="W52" s="11">
        <f t="shared" si="25"/>
        <v>17.586971186277342</v>
      </c>
      <c r="X52" s="11">
        <f t="shared" si="26"/>
        <v>1.5659631878192155</v>
      </c>
      <c r="Y52" s="11">
        <f t="shared" si="27"/>
        <v>9.87761395393659</v>
      </c>
      <c r="Z52" s="11">
        <f t="shared" si="28"/>
        <v>30.47605280909704</v>
      </c>
      <c r="AA52" s="11">
        <f t="shared" si="29"/>
        <v>2.5849897409092337</v>
      </c>
      <c r="AB52" s="11">
        <f t="shared" si="30"/>
        <v>31.450708514395675</v>
      </c>
      <c r="AC52" s="11">
        <f t="shared" si="31"/>
        <v>2.80040555265167</v>
      </c>
      <c r="AD52" s="11">
        <f t="shared" si="32"/>
        <v>17.664096562879763</v>
      </c>
      <c r="AE52" s="11">
        <f t="shared" si="33"/>
        <v>54.50020037083634</v>
      </c>
    </row>
    <row r="53" spans="1:31" ht="12.75">
      <c r="A53" s="1">
        <v>2</v>
      </c>
      <c r="B53" s="1" t="s">
        <v>44</v>
      </c>
      <c r="C53" s="1">
        <v>3</v>
      </c>
      <c r="D53" s="1">
        <v>39</v>
      </c>
      <c r="E53" s="1">
        <v>163</v>
      </c>
      <c r="F53" s="1">
        <v>26</v>
      </c>
      <c r="G53" s="1">
        <v>48</v>
      </c>
      <c r="H53" s="12" t="s">
        <v>176</v>
      </c>
      <c r="I53" s="23">
        <v>9.7389</v>
      </c>
      <c r="J53" s="23">
        <v>12.9662</v>
      </c>
      <c r="K53" s="23">
        <v>11.1438</v>
      </c>
      <c r="L53" s="24">
        <f t="shared" si="17"/>
        <v>56.468255197843376</v>
      </c>
      <c r="M53" s="24"/>
      <c r="O53" s="1">
        <v>6.57</v>
      </c>
      <c r="P53" s="14">
        <f t="shared" si="18"/>
        <v>9.797300000000002</v>
      </c>
      <c r="Q53" s="10">
        <f t="shared" si="19"/>
        <v>19872.61146496815</v>
      </c>
      <c r="R53" s="10">
        <f t="shared" si="20"/>
        <v>83057.32484076433</v>
      </c>
      <c r="S53" s="10">
        <f t="shared" si="21"/>
        <v>13248.4076433121</v>
      </c>
      <c r="T53" s="10">
        <f t="shared" si="22"/>
        <v>24458.598726114647</v>
      </c>
      <c r="U53" s="10">
        <f t="shared" si="23"/>
        <v>140636.94267515923</v>
      </c>
      <c r="V53" s="11">
        <f t="shared" si="24"/>
        <v>3.980688557051432</v>
      </c>
      <c r="W53" s="11">
        <f t="shared" si="25"/>
        <v>16.63723678972778</v>
      </c>
      <c r="X53" s="11">
        <f t="shared" si="26"/>
        <v>2.6537923713676213</v>
      </c>
      <c r="Y53" s="11">
        <f t="shared" si="27"/>
        <v>4.89930899329407</v>
      </c>
      <c r="Z53" s="11">
        <f t="shared" si="28"/>
        <v>28.171026711440906</v>
      </c>
      <c r="AA53" s="11">
        <f t="shared" si="29"/>
        <v>7.049427227925862</v>
      </c>
      <c r="AB53" s="11">
        <f t="shared" si="30"/>
        <v>29.462990721843987</v>
      </c>
      <c r="AC53" s="11">
        <f t="shared" si="31"/>
        <v>4.699618151950575</v>
      </c>
      <c r="AD53" s="11">
        <f t="shared" si="32"/>
        <v>8.676218126677984</v>
      </c>
      <c r="AE53" s="11">
        <f t="shared" si="33"/>
        <v>49.88825422839841</v>
      </c>
    </row>
    <row r="54" spans="1:31" s="14" customFormat="1" ht="12.75">
      <c r="A54" s="14">
        <v>3</v>
      </c>
      <c r="B54" s="14" t="s">
        <v>44</v>
      </c>
      <c r="C54" s="14">
        <v>1</v>
      </c>
      <c r="D54" s="14">
        <v>58</v>
      </c>
      <c r="E54" s="14">
        <v>183</v>
      </c>
      <c r="F54" s="14">
        <v>24</v>
      </c>
      <c r="G54" s="14">
        <v>160</v>
      </c>
      <c r="H54" s="15" t="s">
        <v>185</v>
      </c>
      <c r="I54" s="23">
        <v>7.8672</v>
      </c>
      <c r="J54" s="23">
        <v>10.3117</v>
      </c>
      <c r="K54" s="23">
        <v>8.6218</v>
      </c>
      <c r="L54" s="24">
        <f t="shared" si="17"/>
        <v>69.1307015749642</v>
      </c>
      <c r="M54" s="24">
        <f>AVERAGE(L54:L56)</f>
        <v>66.9535643510574</v>
      </c>
      <c r="O54" s="14">
        <v>7.93</v>
      </c>
      <c r="P54" s="14">
        <f t="shared" si="18"/>
        <v>10.3745</v>
      </c>
      <c r="Q54" s="10">
        <f t="shared" si="19"/>
        <v>29554.14012738853</v>
      </c>
      <c r="R54" s="10">
        <f t="shared" si="20"/>
        <v>93248.4076433121</v>
      </c>
      <c r="S54" s="10">
        <f t="shared" si="21"/>
        <v>12229.299363057324</v>
      </c>
      <c r="T54" s="10">
        <f t="shared" si="22"/>
        <v>81528.66242038216</v>
      </c>
      <c r="U54" s="10">
        <f t="shared" si="23"/>
        <v>216560.5095541401</v>
      </c>
      <c r="V54" s="11">
        <f t="shared" si="24"/>
        <v>5.59063087377705</v>
      </c>
      <c r="W54" s="11">
        <f t="shared" si="25"/>
        <v>17.63940430864138</v>
      </c>
      <c r="X54" s="11">
        <f t="shared" si="26"/>
        <v>2.3133644994939515</v>
      </c>
      <c r="Y54" s="11">
        <f t="shared" si="27"/>
        <v>15.422429996626345</v>
      </c>
      <c r="Z54" s="11">
        <f t="shared" si="28"/>
        <v>40.965829678538725</v>
      </c>
      <c r="AA54" s="11">
        <f t="shared" si="29"/>
        <v>8.08704489670868</v>
      </c>
      <c r="AB54" s="11">
        <f t="shared" si="30"/>
        <v>25.516020967201523</v>
      </c>
      <c r="AC54" s="11">
        <f t="shared" si="31"/>
        <v>3.346363405534626</v>
      </c>
      <c r="AD54" s="11">
        <f t="shared" si="32"/>
        <v>22.30908937023084</v>
      </c>
      <c r="AE54" s="11">
        <f t="shared" si="33"/>
        <v>59.25851863967567</v>
      </c>
    </row>
    <row r="55" spans="1:31" ht="12.75">
      <c r="A55" s="1">
        <v>3</v>
      </c>
      <c r="B55" s="1" t="s">
        <v>44</v>
      </c>
      <c r="C55" s="1">
        <v>2</v>
      </c>
      <c r="D55" s="1">
        <v>129</v>
      </c>
      <c r="E55" s="1">
        <v>117</v>
      </c>
      <c r="F55" s="1">
        <v>18</v>
      </c>
      <c r="G55" s="1">
        <v>152</v>
      </c>
      <c r="H55" s="12" t="s">
        <v>186</v>
      </c>
      <c r="I55" s="23">
        <v>7.799</v>
      </c>
      <c r="J55" s="23">
        <v>9.4279</v>
      </c>
      <c r="K55" s="23">
        <v>8.4192</v>
      </c>
      <c r="L55" s="24">
        <f t="shared" si="17"/>
        <v>61.925225612376444</v>
      </c>
      <c r="M55" s="24"/>
      <c r="O55" s="1">
        <v>2.75</v>
      </c>
      <c r="P55" s="14">
        <f t="shared" si="18"/>
        <v>4.378899999999999</v>
      </c>
      <c r="Q55" s="10">
        <f t="shared" si="19"/>
        <v>65732.48407643312</v>
      </c>
      <c r="R55" s="10">
        <f t="shared" si="20"/>
        <v>59617.83439490445</v>
      </c>
      <c r="S55" s="10">
        <f t="shared" si="21"/>
        <v>9171.974522292992</v>
      </c>
      <c r="T55" s="10">
        <f t="shared" si="22"/>
        <v>77452.22929936304</v>
      </c>
      <c r="U55" s="10">
        <f t="shared" si="23"/>
        <v>211974.5222929936</v>
      </c>
      <c r="V55" s="11">
        <f t="shared" si="24"/>
        <v>29.45945328735528</v>
      </c>
      <c r="W55" s="11">
        <f t="shared" si="25"/>
        <v>26.719039028066415</v>
      </c>
      <c r="X55" s="11">
        <f t="shared" si="26"/>
        <v>4.1106213889332945</v>
      </c>
      <c r="Y55" s="11">
        <f t="shared" si="27"/>
        <v>34.71191395099227</v>
      </c>
      <c r="Z55" s="11">
        <f t="shared" si="28"/>
        <v>95.00102765534726</v>
      </c>
      <c r="AA55" s="11">
        <f t="shared" si="29"/>
        <v>47.57262165140579</v>
      </c>
      <c r="AB55" s="11">
        <f t="shared" si="30"/>
        <v>43.147261497786644</v>
      </c>
      <c r="AC55" s="11">
        <f t="shared" si="31"/>
        <v>6.6380402304287145</v>
      </c>
      <c r="AD55" s="11">
        <f t="shared" si="32"/>
        <v>56.05456194584248</v>
      </c>
      <c r="AE55" s="11">
        <f t="shared" si="33"/>
        <v>153.41248532546365</v>
      </c>
    </row>
    <row r="56" spans="1:31" ht="12.75">
      <c r="A56" s="1">
        <v>3</v>
      </c>
      <c r="B56" s="1" t="s">
        <v>44</v>
      </c>
      <c r="C56" s="1">
        <v>3</v>
      </c>
      <c r="D56" s="1">
        <v>54</v>
      </c>
      <c r="E56" s="1">
        <v>159</v>
      </c>
      <c r="F56" s="1">
        <v>26</v>
      </c>
      <c r="G56" s="1">
        <v>151</v>
      </c>
      <c r="H56" s="12" t="s">
        <v>187</v>
      </c>
      <c r="I56" s="23">
        <v>8.5586</v>
      </c>
      <c r="J56" s="23">
        <v>10.6023</v>
      </c>
      <c r="K56" s="23">
        <v>9.1757</v>
      </c>
      <c r="L56" s="24">
        <f t="shared" si="17"/>
        <v>69.80476586583154</v>
      </c>
      <c r="M56" s="24"/>
      <c r="O56" s="1">
        <v>7.52</v>
      </c>
      <c r="P56" s="14">
        <f t="shared" si="18"/>
        <v>9.563699999999999</v>
      </c>
      <c r="Q56" s="10">
        <f t="shared" si="19"/>
        <v>27515.923566878977</v>
      </c>
      <c r="R56" s="10">
        <f t="shared" si="20"/>
        <v>81019.10828025476</v>
      </c>
      <c r="S56" s="10">
        <f t="shared" si="21"/>
        <v>13248.4076433121</v>
      </c>
      <c r="T56" s="10">
        <f t="shared" si="22"/>
        <v>76942.67515923566</v>
      </c>
      <c r="U56" s="10">
        <f t="shared" si="23"/>
        <v>198726.1146496815</v>
      </c>
      <c r="V56" s="11">
        <f t="shared" si="24"/>
        <v>5.646350261927916</v>
      </c>
      <c r="W56" s="11">
        <f t="shared" si="25"/>
        <v>16.625364660121086</v>
      </c>
      <c r="X56" s="11">
        <f t="shared" si="26"/>
        <v>2.718613089076404</v>
      </c>
      <c r="Y56" s="11">
        <f t="shared" si="27"/>
        <v>15.788868325020653</v>
      </c>
      <c r="Z56" s="11">
        <f t="shared" si="28"/>
        <v>40.77919633614606</v>
      </c>
      <c r="AA56" s="11">
        <f t="shared" si="29"/>
        <v>8.08877473033933</v>
      </c>
      <c r="AB56" s="11">
        <f t="shared" si="30"/>
        <v>23.81694781711025</v>
      </c>
      <c r="AC56" s="11">
        <f t="shared" si="31"/>
        <v>3.8945952405337514</v>
      </c>
      <c r="AD56" s="11">
        <f t="shared" si="32"/>
        <v>22.61861082002294</v>
      </c>
      <c r="AE56" s="11">
        <f t="shared" si="33"/>
        <v>58.41892860800627</v>
      </c>
    </row>
    <row r="57" spans="1:31" s="14" customFormat="1" ht="12.75">
      <c r="A57" s="14">
        <v>4</v>
      </c>
      <c r="B57" s="14" t="s">
        <v>44</v>
      </c>
      <c r="C57" s="14">
        <v>1</v>
      </c>
      <c r="D57" s="14">
        <v>77</v>
      </c>
      <c r="E57" s="14">
        <v>207</v>
      </c>
      <c r="F57" s="14">
        <v>30</v>
      </c>
      <c r="G57" s="14">
        <v>104</v>
      </c>
      <c r="H57" s="15" t="s">
        <v>197</v>
      </c>
      <c r="I57" s="23">
        <v>8.643</v>
      </c>
      <c r="J57" s="23">
        <v>10.8259</v>
      </c>
      <c r="K57" s="23">
        <v>9.2352</v>
      </c>
      <c r="L57" s="24">
        <f t="shared" si="17"/>
        <v>72.87095148655457</v>
      </c>
      <c r="M57" s="24">
        <f>AVERAGE(L57:L59)</f>
        <v>56.25221312366688</v>
      </c>
      <c r="O57" s="14">
        <v>11.78</v>
      </c>
      <c r="P57" s="14">
        <f t="shared" si="18"/>
        <v>13.9629</v>
      </c>
      <c r="Q57" s="10">
        <f t="shared" si="19"/>
        <v>39235.668789808915</v>
      </c>
      <c r="R57" s="10">
        <f t="shared" si="20"/>
        <v>105477.70700636941</v>
      </c>
      <c r="S57" s="10">
        <f t="shared" si="21"/>
        <v>15286.624203821653</v>
      </c>
      <c r="T57" s="10">
        <f t="shared" si="22"/>
        <v>52993.6305732484</v>
      </c>
      <c r="U57" s="10">
        <f t="shared" si="23"/>
        <v>212993.63057324837</v>
      </c>
      <c r="V57" s="11">
        <f t="shared" si="24"/>
        <v>5.514613726374893</v>
      </c>
      <c r="W57" s="11">
        <f t="shared" si="25"/>
        <v>14.8250005371377</v>
      </c>
      <c r="X57" s="11">
        <f t="shared" si="26"/>
        <v>2.148550802483725</v>
      </c>
      <c r="Y57" s="11">
        <f t="shared" si="27"/>
        <v>7.448309448610246</v>
      </c>
      <c r="Z57" s="11">
        <f t="shared" si="28"/>
        <v>29.936474514606566</v>
      </c>
      <c r="AA57" s="11">
        <f t="shared" si="29"/>
        <v>7.567643366633405</v>
      </c>
      <c r="AB57" s="11">
        <f t="shared" si="30"/>
        <v>20.344184115494997</v>
      </c>
      <c r="AC57" s="11">
        <f t="shared" si="31"/>
        <v>2.948432480506521</v>
      </c>
      <c r="AD57" s="11">
        <f t="shared" si="32"/>
        <v>10.221232599089275</v>
      </c>
      <c r="AE57" s="11">
        <f t="shared" si="33"/>
        <v>41.0814925617242</v>
      </c>
    </row>
    <row r="58" spans="1:31" ht="12.75">
      <c r="A58" s="1">
        <v>4</v>
      </c>
      <c r="B58" s="1" t="s">
        <v>44</v>
      </c>
      <c r="C58" s="1">
        <v>2</v>
      </c>
      <c r="D58" s="1">
        <v>85</v>
      </c>
      <c r="E58" s="1">
        <v>171</v>
      </c>
      <c r="F58" s="1">
        <v>32</v>
      </c>
      <c r="G58" s="1">
        <v>185</v>
      </c>
      <c r="H58" s="12" t="s">
        <v>198</v>
      </c>
      <c r="I58" s="23">
        <v>8.2373</v>
      </c>
      <c r="J58" s="23">
        <v>10.4621</v>
      </c>
      <c r="K58" s="23">
        <v>9.3858</v>
      </c>
      <c r="L58" s="24">
        <f t="shared" si="17"/>
        <v>48.37738223660553</v>
      </c>
      <c r="M58" s="24"/>
      <c r="O58" s="1">
        <v>14.4</v>
      </c>
      <c r="P58" s="14">
        <f t="shared" si="18"/>
        <v>16.6248</v>
      </c>
      <c r="Q58" s="10">
        <f t="shared" si="19"/>
        <v>43312.101910828016</v>
      </c>
      <c r="R58" s="10">
        <f t="shared" si="20"/>
        <v>87133.75796178343</v>
      </c>
      <c r="S58" s="10">
        <f t="shared" si="21"/>
        <v>16305.73248407643</v>
      </c>
      <c r="T58" s="10">
        <f t="shared" si="22"/>
        <v>94267.51592356687</v>
      </c>
      <c r="U58" s="10">
        <f t="shared" si="23"/>
        <v>241019.10828025476</v>
      </c>
      <c r="V58" s="11">
        <f t="shared" si="24"/>
        <v>5.1128434627785</v>
      </c>
      <c r="W58" s="11">
        <f t="shared" si="25"/>
        <v>10.2858380251191</v>
      </c>
      <c r="X58" s="11">
        <f t="shared" si="26"/>
        <v>1.9248351859871997</v>
      </c>
      <c r="Y58" s="11">
        <f t="shared" si="27"/>
        <v>11.127953418988499</v>
      </c>
      <c r="Z58" s="11">
        <f t="shared" si="28"/>
        <v>28.4514700928733</v>
      </c>
      <c r="AA58" s="11">
        <f t="shared" si="29"/>
        <v>10.568664996738462</v>
      </c>
      <c r="AB58" s="11">
        <f t="shared" si="30"/>
        <v>21.261667228732673</v>
      </c>
      <c r="AC58" s="11">
        <f t="shared" si="31"/>
        <v>3.978791528183892</v>
      </c>
      <c r="AD58" s="11">
        <f t="shared" si="32"/>
        <v>23.002388522313126</v>
      </c>
      <c r="AE58" s="11">
        <f t="shared" si="33"/>
        <v>58.811512275968155</v>
      </c>
    </row>
    <row r="59" spans="1:31" ht="12.75">
      <c r="A59" s="1">
        <v>4</v>
      </c>
      <c r="B59" s="1" t="s">
        <v>44</v>
      </c>
      <c r="C59" s="1">
        <v>3</v>
      </c>
      <c r="D59" s="1">
        <v>65</v>
      </c>
      <c r="E59" s="1">
        <v>157</v>
      </c>
      <c r="F59" s="1">
        <v>16</v>
      </c>
      <c r="G59" s="1">
        <v>106</v>
      </c>
      <c r="H59" s="12" t="s">
        <v>199</v>
      </c>
      <c r="I59" s="23">
        <v>8.7834</v>
      </c>
      <c r="J59" s="23">
        <v>10.5593</v>
      </c>
      <c r="K59" s="23">
        <v>9.7156</v>
      </c>
      <c r="L59" s="24">
        <f t="shared" si="17"/>
        <v>47.50830564784053</v>
      </c>
      <c r="M59" s="24"/>
      <c r="O59" s="1">
        <v>8.29</v>
      </c>
      <c r="P59" s="14">
        <f t="shared" si="18"/>
        <v>10.0659</v>
      </c>
      <c r="Q59" s="10">
        <f t="shared" si="19"/>
        <v>33121.01910828025</v>
      </c>
      <c r="R59" s="10">
        <f t="shared" si="20"/>
        <v>79999.99999999999</v>
      </c>
      <c r="S59" s="10">
        <f t="shared" si="21"/>
        <v>8152.866242038215</v>
      </c>
      <c r="T59" s="10">
        <f t="shared" si="22"/>
        <v>54012.73885350318</v>
      </c>
      <c r="U59" s="10">
        <f t="shared" si="23"/>
        <v>175286.62420382164</v>
      </c>
      <c r="V59" s="11">
        <f t="shared" si="24"/>
        <v>6.457445434586078</v>
      </c>
      <c r="W59" s="11">
        <f t="shared" si="25"/>
        <v>15.597214357384836</v>
      </c>
      <c r="X59" s="11">
        <f t="shared" si="26"/>
        <v>1.5895250300519577</v>
      </c>
      <c r="Y59" s="11">
        <f t="shared" si="27"/>
        <v>10.53060332409422</v>
      </c>
      <c r="Z59" s="11">
        <f t="shared" si="28"/>
        <v>34.174788146117095</v>
      </c>
      <c r="AA59" s="11">
        <f t="shared" si="29"/>
        <v>13.59224528538748</v>
      </c>
      <c r="AB59" s="11">
        <f t="shared" si="30"/>
        <v>32.83050015085899</v>
      </c>
      <c r="AC59" s="11">
        <f t="shared" si="31"/>
        <v>3.34578345486461</v>
      </c>
      <c r="AD59" s="11">
        <f t="shared" si="32"/>
        <v>22.16581538847804</v>
      </c>
      <c r="AE59" s="11">
        <f t="shared" si="33"/>
        <v>71.93434427958911</v>
      </c>
    </row>
    <row r="60" spans="1:31" s="14" customFormat="1" ht="12.75">
      <c r="A60" s="14">
        <v>5</v>
      </c>
      <c r="B60" s="14" t="s">
        <v>44</v>
      </c>
      <c r="C60" s="14">
        <v>1</v>
      </c>
      <c r="D60" s="14">
        <v>23</v>
      </c>
      <c r="E60" s="14">
        <v>20</v>
      </c>
      <c r="F60" s="14">
        <v>2</v>
      </c>
      <c r="G60" s="14">
        <v>71</v>
      </c>
      <c r="H60" s="15" t="s">
        <v>208</v>
      </c>
      <c r="I60" s="23">
        <v>8.2546</v>
      </c>
      <c r="J60" s="23">
        <v>10.7816</v>
      </c>
      <c r="K60" s="23">
        <v>9.0302</v>
      </c>
      <c r="L60" s="24">
        <f t="shared" si="17"/>
        <v>69.30747922437669</v>
      </c>
      <c r="M60" s="24">
        <f>AVERAGE(L60:L62)</f>
        <v>69.12458203679967</v>
      </c>
      <c r="O60" s="14">
        <v>20.54</v>
      </c>
      <c r="P60" s="14">
        <f t="shared" si="18"/>
        <v>23.067</v>
      </c>
      <c r="Q60" s="10">
        <f t="shared" si="19"/>
        <v>11719.745222929934</v>
      </c>
      <c r="R60" s="10">
        <f t="shared" si="20"/>
        <v>10191.08280254777</v>
      </c>
      <c r="S60" s="10">
        <f t="shared" si="21"/>
        <v>1019.1082802547769</v>
      </c>
      <c r="T60" s="10">
        <f t="shared" si="22"/>
        <v>36178.34394904458</v>
      </c>
      <c r="U60" s="10">
        <f t="shared" si="23"/>
        <v>59108.28025477706</v>
      </c>
      <c r="V60" s="11">
        <f t="shared" si="24"/>
        <v>0.9970954176962761</v>
      </c>
      <c r="W60" s="11">
        <f t="shared" si="25"/>
        <v>0.8670394936489357</v>
      </c>
      <c r="X60" s="11">
        <f t="shared" si="26"/>
        <v>0.08670394936489358</v>
      </c>
      <c r="Y60" s="11">
        <f t="shared" si="27"/>
        <v>3.0779902024537216</v>
      </c>
      <c r="Z60" s="11">
        <f t="shared" si="28"/>
        <v>5.028829063163827</v>
      </c>
      <c r="AA60" s="11">
        <f t="shared" si="29"/>
        <v>1.4386548592660107</v>
      </c>
      <c r="AB60" s="11">
        <f t="shared" si="30"/>
        <v>1.251004225448705</v>
      </c>
      <c r="AC60" s="11">
        <f t="shared" si="31"/>
        <v>0.1251004225448705</v>
      </c>
      <c r="AD60" s="11">
        <f t="shared" si="32"/>
        <v>4.441065000342903</v>
      </c>
      <c r="AE60" s="11">
        <f t="shared" si="33"/>
        <v>7.2558245076024885</v>
      </c>
    </row>
    <row r="61" spans="1:31" ht="12.75">
      <c r="A61" s="1">
        <v>5</v>
      </c>
      <c r="B61" s="1" t="s">
        <v>44</v>
      </c>
      <c r="C61" s="1">
        <v>2</v>
      </c>
      <c r="D61" s="1">
        <v>137</v>
      </c>
      <c r="E61" s="1">
        <v>407</v>
      </c>
      <c r="F61" s="1">
        <v>58</v>
      </c>
      <c r="G61" s="1">
        <v>98</v>
      </c>
      <c r="H61" s="12" t="s">
        <v>209</v>
      </c>
      <c r="I61" s="23">
        <v>8.6112</v>
      </c>
      <c r="J61" s="23">
        <v>11.0713</v>
      </c>
      <c r="K61" s="23">
        <v>9.6856</v>
      </c>
      <c r="L61" s="24">
        <f t="shared" si="17"/>
        <v>56.32697857810656</v>
      </c>
      <c r="M61" s="24"/>
      <c r="O61" s="1">
        <v>13.48</v>
      </c>
      <c r="P61" s="14">
        <f t="shared" si="18"/>
        <v>15.940100000000001</v>
      </c>
      <c r="Q61" s="10">
        <f t="shared" si="19"/>
        <v>69808.91719745222</v>
      </c>
      <c r="R61" s="10">
        <f t="shared" si="20"/>
        <v>207388.5350318471</v>
      </c>
      <c r="S61" s="10">
        <f t="shared" si="21"/>
        <v>29554.14012738853</v>
      </c>
      <c r="T61" s="10">
        <f t="shared" si="22"/>
        <v>49936.30573248407</v>
      </c>
      <c r="U61" s="10">
        <f t="shared" si="23"/>
        <v>356687.89808917197</v>
      </c>
      <c r="V61" s="11">
        <f t="shared" si="24"/>
        <v>8.594676319471018</v>
      </c>
      <c r="W61" s="11">
        <f t="shared" si="25"/>
        <v>25.533089503829963</v>
      </c>
      <c r="X61" s="11">
        <f t="shared" si="26"/>
        <v>3.638622091454884</v>
      </c>
      <c r="Y61" s="11">
        <f t="shared" si="27"/>
        <v>6.1480166372858385</v>
      </c>
      <c r="Z61" s="11">
        <f t="shared" si="28"/>
        <v>43.9144045520417</v>
      </c>
      <c r="AA61" s="11">
        <f t="shared" si="29"/>
        <v>15.258543128765725</v>
      </c>
      <c r="AB61" s="11">
        <f t="shared" si="30"/>
        <v>45.3301244774281</v>
      </c>
      <c r="AC61" s="11">
        <f t="shared" si="31"/>
        <v>6.459821178601548</v>
      </c>
      <c r="AD61" s="11">
        <f t="shared" si="32"/>
        <v>10.91487026729227</v>
      </c>
      <c r="AE61" s="11">
        <f t="shared" si="33"/>
        <v>77.96335905208764</v>
      </c>
    </row>
    <row r="62" spans="1:31" ht="12.75">
      <c r="A62" s="1">
        <v>5</v>
      </c>
      <c r="B62" s="1" t="s">
        <v>44</v>
      </c>
      <c r="C62" s="1">
        <v>3</v>
      </c>
      <c r="D62" s="1">
        <v>39</v>
      </c>
      <c r="E62" s="1">
        <v>47</v>
      </c>
      <c r="F62" s="1">
        <v>10</v>
      </c>
      <c r="G62" s="1">
        <v>73</v>
      </c>
      <c r="H62" s="12" t="s">
        <v>210</v>
      </c>
      <c r="I62" s="23">
        <v>9.6477</v>
      </c>
      <c r="J62" s="23">
        <v>12.4017</v>
      </c>
      <c r="K62" s="23">
        <v>10.1506</v>
      </c>
      <c r="L62" s="24">
        <f t="shared" si="17"/>
        <v>81.73928830791574</v>
      </c>
      <c r="M62" s="24"/>
      <c r="O62" s="1">
        <v>18.74</v>
      </c>
      <c r="P62" s="14">
        <f t="shared" si="18"/>
        <v>21.494</v>
      </c>
      <c r="Q62" s="10">
        <f t="shared" si="19"/>
        <v>19872.61146496815</v>
      </c>
      <c r="R62" s="10">
        <f t="shared" si="20"/>
        <v>23949.044585987256</v>
      </c>
      <c r="S62" s="10">
        <f t="shared" si="21"/>
        <v>5095.541401273885</v>
      </c>
      <c r="T62" s="10">
        <f t="shared" si="22"/>
        <v>37197.45222929936</v>
      </c>
      <c r="U62" s="10">
        <f t="shared" si="23"/>
        <v>86114.64968152865</v>
      </c>
      <c r="V62" s="11">
        <f t="shared" si="24"/>
        <v>1.8144598492602586</v>
      </c>
      <c r="W62" s="11">
        <f t="shared" si="25"/>
        <v>2.186656741416209</v>
      </c>
      <c r="X62" s="11">
        <f t="shared" si="26"/>
        <v>0.46524611519493814</v>
      </c>
      <c r="Y62" s="11">
        <f t="shared" si="27"/>
        <v>3.3962966409230484</v>
      </c>
      <c r="Z62" s="11">
        <f t="shared" si="28"/>
        <v>7.862659346794454</v>
      </c>
      <c r="AA62" s="11">
        <f t="shared" si="29"/>
        <v>2.2198136132836184</v>
      </c>
      <c r="AB62" s="11">
        <f t="shared" si="30"/>
        <v>2.6751599954956427</v>
      </c>
      <c r="AC62" s="11">
        <f t="shared" si="31"/>
        <v>0.5691829777650304</v>
      </c>
      <c r="AD62" s="11">
        <f t="shared" si="32"/>
        <v>4.155035737684721</v>
      </c>
      <c r="AE62" s="11">
        <f t="shared" si="33"/>
        <v>9.619192324229012</v>
      </c>
    </row>
    <row r="64" spans="2:30" ht="12.75">
      <c r="B64" s="1" t="s">
        <v>242</v>
      </c>
      <c r="Q64" s="10">
        <f>AVERAGE(Q3:Q17)</f>
        <v>38454.352441613584</v>
      </c>
      <c r="R64" s="10">
        <f>AVERAGE(R3:R17)</f>
        <v>75617.83439490445</v>
      </c>
      <c r="S64" s="10">
        <f>AVERAGE(S3:S17)</f>
        <v>14675.159235668785</v>
      </c>
      <c r="T64" s="10">
        <f>AVERAGE(T3:T17)</f>
        <v>51872.611464968155</v>
      </c>
      <c r="V64" s="11">
        <f>AVERAGE(V3:V17)</f>
        <v>8.996559791167815</v>
      </c>
      <c r="W64" s="11">
        <f>AVERAGE(W3:W17)</f>
        <v>17.54434943017643</v>
      </c>
      <c r="X64" s="11">
        <f>AVERAGE(X3:X17)</f>
        <v>3.5614997790127942</v>
      </c>
      <c r="Y64" s="11">
        <f>AVERAGE(Y3:Y17)</f>
        <v>11.507751474604703</v>
      </c>
      <c r="AA64" s="11">
        <f>AVERAGE(AA3:AA17)</f>
        <v>15.689513140911341</v>
      </c>
      <c r="AB64" s="11">
        <f>AVERAGE(AB3:AB17)</f>
        <v>28.792279285511814</v>
      </c>
      <c r="AC64" s="11">
        <f>AVERAGE(AC3:AC17)</f>
        <v>5.886508962236198</v>
      </c>
      <c r="AD64" s="11">
        <f>AVERAGE(AD3:AD17)</f>
        <v>19.538881625164414</v>
      </c>
    </row>
    <row r="65" spans="2:30" ht="12.75">
      <c r="B65" s="1" t="s">
        <v>111</v>
      </c>
      <c r="Q65" s="10">
        <f>STDEV(Q3:Q17)/SQRT(10)</f>
        <v>11887.998506056929</v>
      </c>
      <c r="R65" s="10">
        <f>STDEV(R3:R17)/SQRT(15)</f>
        <v>7348.355919158488</v>
      </c>
      <c r="S65" s="10">
        <f>STDEV(S3:S17)/SQRT(15)</f>
        <v>2138.393508813842</v>
      </c>
      <c r="T65" s="10">
        <f>STDEV(T3:T17)/SQRT(15)</f>
        <v>7029.209195168186</v>
      </c>
      <c r="V65" s="11">
        <f>STDEV(V3:V17)/SQRT(15)</f>
        <v>2.886491129213416</v>
      </c>
      <c r="W65" s="11">
        <f>STDEV(W3:W17)/SQRT(15)</f>
        <v>2.388939101588869</v>
      </c>
      <c r="X65" s="11">
        <f>STDEV(X3:X17)/SQRT(15)</f>
        <v>0.6723432417769969</v>
      </c>
      <c r="Y65" s="11">
        <f>STDEV(Y3:Y17)/SQRT(15)</f>
        <v>1.66366458471021</v>
      </c>
      <c r="AA65" s="11">
        <f>STDEV(AA3:AA17)/SQRT(15)</f>
        <v>5.636049127957598</v>
      </c>
      <c r="AB65" s="11">
        <f>STDEV(AB3:AB17)/SQRT(15)</f>
        <v>4.287406065441786</v>
      </c>
      <c r="AC65" s="11">
        <f>STDEV(AC3:AC17)/SQRT(15)</f>
        <v>1.1781660285463174</v>
      </c>
      <c r="AD65" s="11">
        <f>STDEV(AD3:AD17)/SQRT(15)</f>
        <v>3.43649899898906</v>
      </c>
    </row>
    <row r="66" spans="2:30" ht="12.75">
      <c r="B66" s="1" t="s">
        <v>243</v>
      </c>
      <c r="Q66" s="10">
        <f>AVERAGE(Q18:Q32)</f>
        <v>34955.414012738845</v>
      </c>
      <c r="R66" s="10">
        <f>AVERAGE(R18:R32)</f>
        <v>86114.64968152864</v>
      </c>
      <c r="S66" s="10">
        <f>AVERAGE(S18:S32)</f>
        <v>18887.473460721867</v>
      </c>
      <c r="T66" s="10">
        <f>AVERAGE(T18:T32)</f>
        <v>55031.84713375797</v>
      </c>
      <c r="V66" s="11">
        <f>AVERAGE(V18:V32)</f>
        <v>8.28802517906615</v>
      </c>
      <c r="W66" s="11">
        <f>AVERAGE(W18:W32)</f>
        <v>20.7768263484974</v>
      </c>
      <c r="X66" s="11">
        <f>AVERAGE(X18:X32)</f>
        <v>4.746621581594472</v>
      </c>
      <c r="Y66" s="11">
        <f>AVERAGE(Y18:Y32)</f>
        <v>11.526882425441833</v>
      </c>
      <c r="AA66" s="11">
        <f>AVERAGE(AA18:AA32)</f>
        <v>14.49655142162929</v>
      </c>
      <c r="AB66" s="11">
        <f>AVERAGE(AB18:AB32)</f>
        <v>34.32257347039952</v>
      </c>
      <c r="AC66" s="11">
        <f>AVERAGE(AC18:AC32)</f>
        <v>7.801209461700566</v>
      </c>
      <c r="AD66" s="11">
        <f>AVERAGE(AD18:AD32)</f>
        <v>20.068370702700744</v>
      </c>
    </row>
    <row r="67" spans="2:30" ht="12.75">
      <c r="B67" s="1" t="s">
        <v>111</v>
      </c>
      <c r="Q67" s="10">
        <f>STDEV(Q18:Q32)/SQRT(15)</f>
        <v>5463.182668326371</v>
      </c>
      <c r="R67" s="10">
        <f>STDEV(R18:R32)/SQRT(15)</f>
        <v>8925.33966846817</v>
      </c>
      <c r="S67" s="10">
        <f>STDEV(S18:S32)/SQRT(15)</f>
        <v>2669.33133742652</v>
      </c>
      <c r="T67" s="10">
        <f>STDEV(T18:T32)/SQRT(15)</f>
        <v>8177.094724105759</v>
      </c>
      <c r="V67" s="11">
        <f>STDEV(V18:V32)/SQRT(15)</f>
        <v>1.596217169702839</v>
      </c>
      <c r="W67" s="11">
        <f>STDEV(W18:W32)/SQRT(15)</f>
        <v>4.104184987691624</v>
      </c>
      <c r="X67" s="11">
        <f>STDEV(X18:X32)/SQRT(15)</f>
        <v>0.9862903102999281</v>
      </c>
      <c r="Y67" s="11">
        <f>STDEV(Y18:Y32)/SQRT(15)</f>
        <v>2.021643506768399</v>
      </c>
      <c r="AA67" s="11">
        <f>STDEV(AA18:AA32)/SQRT(15)</f>
        <v>2.8297765374346513</v>
      </c>
      <c r="AB67" s="11">
        <f>STDEV(AB18:AB32)/SQRT(15)</f>
        <v>4.567164183678433</v>
      </c>
      <c r="AC67" s="11">
        <f>STDEV(AC18:AC32)/SQRT(15)</f>
        <v>1.2936244321293575</v>
      </c>
      <c r="AD67" s="11">
        <f>STDEV(AD18:AD32)/SQRT(15)</f>
        <v>2.8659548593227058</v>
      </c>
    </row>
    <row r="68" spans="2:30" ht="12.75">
      <c r="B68" s="1" t="s">
        <v>244</v>
      </c>
      <c r="Q68" s="10">
        <f>AVERAGE(Q33:Q47)</f>
        <v>25205.944798301483</v>
      </c>
      <c r="R68" s="10">
        <f>AVERAGE(R33:R47)</f>
        <v>53842.887473460716</v>
      </c>
      <c r="S68" s="10">
        <f>AVERAGE(S33:S47)</f>
        <v>13248.4076433121</v>
      </c>
      <c r="T68" s="10">
        <f>AVERAGE(T33:T47)</f>
        <v>59074.309978768564</v>
      </c>
      <c r="V68" s="11">
        <f>AVERAGE(V33:V47)</f>
        <v>5.516442459520709</v>
      </c>
      <c r="W68" s="11">
        <f>AVERAGE(W33:W47)</f>
        <v>11.594012975992923</v>
      </c>
      <c r="X68" s="11">
        <f>AVERAGE(X33:X47)</f>
        <v>2.783273674758986</v>
      </c>
      <c r="Y68" s="11">
        <f>AVERAGE(Y33:Y47)</f>
        <v>13.040524989627524</v>
      </c>
      <c r="AA68" s="11">
        <f>AVERAGE(AA33:AA47)</f>
        <v>9.226464379255775</v>
      </c>
      <c r="AB68" s="11">
        <f>AVERAGE(AB33:AB47)</f>
        <v>19.675693883936855</v>
      </c>
      <c r="AC68" s="11">
        <f>AVERAGE(AC33:AC47)</f>
        <v>4.87166629401471</v>
      </c>
      <c r="AD68" s="11">
        <f>AVERAGE(AD33:AD47)</f>
        <v>22.814605828437333</v>
      </c>
    </row>
    <row r="69" spans="2:30" ht="12.75">
      <c r="B69" s="1" t="s">
        <v>111</v>
      </c>
      <c r="Q69" s="10">
        <f>STDEV(Q33:Q47)/SQRT(15)</f>
        <v>4169.358401376817</v>
      </c>
      <c r="R69" s="10">
        <f>STDEV(R33:R47)/SQRT(15)</f>
        <v>7294.292609519831</v>
      </c>
      <c r="S69" s="10">
        <f>STDEV(S33:S47)/SQRT(15)</f>
        <v>2257.5359811864478</v>
      </c>
      <c r="T69" s="10">
        <f>STDEV(T33:T47)/SQRT(15)</f>
        <v>8255.416109897445</v>
      </c>
      <c r="V69" s="11">
        <f>STDEV(V33:V47)/SQRT(15)</f>
        <v>0.9703733891576456</v>
      </c>
      <c r="W69" s="11">
        <f>STDEV(W33:W47)/SQRT(15)</f>
        <v>1.790825481050929</v>
      </c>
      <c r="X69" s="11">
        <f>STDEV(X33:X47)/SQRT(15)</f>
        <v>0.45689915738536135</v>
      </c>
      <c r="Y69" s="11">
        <f>STDEV(Y33:Y47)/SQRT(15)</f>
        <v>2.230429086220942</v>
      </c>
      <c r="AA69" s="11">
        <f>STDEV(AA33:AA47)/SQRT(15)</f>
        <v>1.5849570301589637</v>
      </c>
      <c r="AB69" s="11">
        <f>STDEV(AB33:AB47)/SQRT(15)</f>
        <v>2.9063431907870356</v>
      </c>
      <c r="AC69" s="11">
        <f>STDEV(AC33:AC47)/SQRT(15)</f>
        <v>0.815026331898624</v>
      </c>
      <c r="AD69" s="11">
        <f>STDEV(AD33:AD47)/SQRT(15)</f>
        <v>3.8392160612573067</v>
      </c>
    </row>
    <row r="70" spans="2:30" ht="12.75">
      <c r="B70" s="1" t="s">
        <v>245</v>
      </c>
      <c r="Q70" s="10">
        <f>AVERAGE(Q48:Q62)</f>
        <v>32101.910828025473</v>
      </c>
      <c r="R70" s="10">
        <f>AVERAGE(R48:R62)</f>
        <v>82989.38428874733</v>
      </c>
      <c r="S70" s="10">
        <f>AVERAGE(S48:S62)</f>
        <v>12602.972399150742</v>
      </c>
      <c r="T70" s="10">
        <f>AVERAGE(T48:T62)</f>
        <v>50140.127388535024</v>
      </c>
      <c r="V70" s="11">
        <f>AVERAGE(V48:V62)</f>
        <v>6.766411464062419</v>
      </c>
      <c r="W70" s="11">
        <f>AVERAGE(W48:W62)</f>
        <v>15.931107448783457</v>
      </c>
      <c r="X70" s="11">
        <f>AVERAGE(X48:X62)</f>
        <v>2.4157798552458103</v>
      </c>
      <c r="Y70" s="11">
        <f>AVERAGE(Y48:Y62)</f>
        <v>10.009941470015086</v>
      </c>
      <c r="AA70" s="11">
        <f>AVERAGE(AA48:AA62)</f>
        <v>11.102535778680748</v>
      </c>
      <c r="AB70" s="11">
        <f>AVERAGE(AB48:AB62)</f>
        <v>26.64777025197079</v>
      </c>
      <c r="AC70" s="11">
        <f>AVERAGE(AC48:AC62)</f>
        <v>4.039831555667878</v>
      </c>
      <c r="AD70" s="11">
        <f>AVERAGE(AD48:AD62)</f>
        <v>16.572989409528724</v>
      </c>
    </row>
    <row r="71" spans="2:30" ht="12.75">
      <c r="B71" s="1" t="s">
        <v>111</v>
      </c>
      <c r="Q71" s="10">
        <f>STDEV(Q48:Q62)/SQRT(15)</f>
        <v>6145.710212254507</v>
      </c>
      <c r="R71" s="10">
        <f>STDEV(R48:R62)/SQRT(15)</f>
        <v>11336.08593601085</v>
      </c>
      <c r="S71" s="10">
        <f>STDEV(S48:S62)/SQRT(15)</f>
        <v>1719.3505053335298</v>
      </c>
      <c r="T71" s="10">
        <f>STDEV(T48:T62)/SQRT(15)</f>
        <v>5905.177557126228</v>
      </c>
      <c r="V71" s="11">
        <f>STDEV(V48:V62)/SQRT(15)</f>
        <v>2.0096096398895598</v>
      </c>
      <c r="W71" s="11">
        <f>STDEV(W48:W62)/SQRT(15)</f>
        <v>1.9281196903686784</v>
      </c>
      <c r="X71" s="11">
        <f>STDEV(X48:X62)/SQRT(15)</f>
        <v>0.31845742189971876</v>
      </c>
      <c r="Y71" s="11">
        <f>STDEV(Y48:Y62)/SQRT(15)</f>
        <v>2.0428737634491956</v>
      </c>
      <c r="AA71" s="11">
        <f>STDEV(AA48:AA62)/SQRT(15)</f>
        <v>3.209852316419129</v>
      </c>
      <c r="AB71" s="11">
        <f>STDEV(AB48:AB62)/SQRT(15)</f>
        <v>3.1815632914613015</v>
      </c>
      <c r="AC71" s="11">
        <f>STDEV(AC48:AC62)/SQRT(15)</f>
        <v>0.5208420549167092</v>
      </c>
      <c r="AD71" s="11">
        <f>STDEV(AD48:AD62)/SQRT(15)</f>
        <v>3.3059115176260088</v>
      </c>
    </row>
    <row r="73" spans="1:30" ht="12.75">
      <c r="A73" s="1" t="s">
        <v>246</v>
      </c>
      <c r="B73" s="14" t="s">
        <v>249</v>
      </c>
      <c r="Q73" s="11">
        <f>AVERAGE(Q3:Q32)</f>
        <v>36704.883227176215</v>
      </c>
      <c r="R73" s="11">
        <f>AVERAGE(R3:R32)</f>
        <v>80866.24203821654</v>
      </c>
      <c r="S73" s="11">
        <f>AVERAGE(S3:S32)</f>
        <v>16781.316348195323</v>
      </c>
      <c r="T73" s="11">
        <f>AVERAGE(T3:T32)</f>
        <v>53452.229299363076</v>
      </c>
      <c r="V73" s="11">
        <f>AVERAGE(V3:V32)</f>
        <v>8.64229248511698</v>
      </c>
      <c r="W73" s="11">
        <f>AVERAGE(W3:W32)</f>
        <v>19.160587889336906</v>
      </c>
      <c r="X73" s="11">
        <f>AVERAGE(X3:X32)</f>
        <v>4.154060680303633</v>
      </c>
      <c r="Y73" s="11">
        <f>AVERAGE(Y3:Y32)</f>
        <v>11.517316950023268</v>
      </c>
      <c r="AA73" s="11">
        <f>AVERAGE(AA3:AA32)</f>
        <v>15.093032281270315</v>
      </c>
      <c r="AB73" s="11">
        <f>AVERAGE(AB3:AB32)</f>
        <v>31.557426377955665</v>
      </c>
      <c r="AC73" s="11">
        <f>AVERAGE(AC3:AC32)</f>
        <v>6.843859211968381</v>
      </c>
      <c r="AD73" s="11">
        <f>AVERAGE(AD3:AD32)</f>
        <v>19.803626163932574</v>
      </c>
    </row>
    <row r="74" spans="2:30" ht="12.75">
      <c r="B74" s="1" t="s">
        <v>111</v>
      </c>
      <c r="Q74" s="11">
        <f>STDEV(Q3:Q32)/SQRT(30)</f>
        <v>5481.943933815806</v>
      </c>
      <c r="R74" s="11">
        <f>STDEV(R3:R32)/SQRT(30)</f>
        <v>5763.039018624659</v>
      </c>
      <c r="S74" s="11">
        <f>STDEV(S3:S32)/SQRT(30)</f>
        <v>1725.291518547411</v>
      </c>
      <c r="T74" s="11">
        <f>STDEV(T3:T32)/SQRT(30)</f>
        <v>5305.877719186338</v>
      </c>
      <c r="V74" s="11">
        <f>STDEV(V3:V32)/SQRT(30)</f>
        <v>1.6218729846023991</v>
      </c>
      <c r="W74" s="11">
        <f>STDEV(W3:W32)/SQRT(30)</f>
        <v>2.3523412978600877</v>
      </c>
      <c r="X74" s="11">
        <f>STDEV(X3:X32)/SQRT(30)</f>
        <v>0.5966812381377317</v>
      </c>
      <c r="Y74" s="11">
        <f>STDEV(Y3:Y32)/SQRT(30)</f>
        <v>1.2863185604590892</v>
      </c>
      <c r="AA74" s="11">
        <f>STDEV(AA3:AA32)/SQRT(30)</f>
        <v>3.100414791982034</v>
      </c>
      <c r="AB74" s="11">
        <f>STDEV(AB3:AB32)/SQRT(30)</f>
        <v>3.1201896195555587</v>
      </c>
      <c r="AC74" s="11">
        <f>STDEV(AC3:AC32)/SQRT(30)</f>
        <v>0.8778361923270925</v>
      </c>
      <c r="AD74" s="11">
        <f>STDEV(AD3:AD32)/SQRT(30)</f>
        <v>2.1990017174798875</v>
      </c>
    </row>
    <row r="75" spans="2:30" ht="12.75">
      <c r="B75" s="14" t="s">
        <v>250</v>
      </c>
      <c r="Q75" s="11">
        <f>AVERAGE(Q33:Q62)</f>
        <v>28653.927813163486</v>
      </c>
      <c r="R75" s="11">
        <f>AVERAGE(R33:R62)</f>
        <v>68416.13588110403</v>
      </c>
      <c r="S75" s="11">
        <f>AVERAGE(S33:S62)</f>
        <v>12925.69002123142</v>
      </c>
      <c r="T75" s="11">
        <f>AVERAGE(T33:T62)</f>
        <v>54607.2186836518</v>
      </c>
      <c r="V75" s="11">
        <f>AVERAGE(V33:V62)</f>
        <v>6.141426961791564</v>
      </c>
      <c r="W75" s="11">
        <f>AVERAGE(W33:W62)</f>
        <v>13.762560212388188</v>
      </c>
      <c r="X75" s="11">
        <f>AVERAGE(X33:X62)</f>
        <v>2.599526765002398</v>
      </c>
      <c r="Y75" s="11">
        <f>AVERAGE(Y33:Y62)</f>
        <v>11.525233229821303</v>
      </c>
      <c r="AA75" s="11">
        <f>AVERAGE(AA33:AA62)</f>
        <v>10.164500078968262</v>
      </c>
      <c r="AB75" s="11">
        <f>AVERAGE(AB33:AB62)</f>
        <v>23.16173206795382</v>
      </c>
      <c r="AC75" s="11">
        <f>AVERAGE(AC33:AC62)</f>
        <v>4.455748924841294</v>
      </c>
      <c r="AD75" s="11">
        <f>AVERAGE(AD33:AD62)</f>
        <v>19.693797618983023</v>
      </c>
    </row>
    <row r="76" spans="2:30" ht="12.75">
      <c r="B76" s="1" t="s">
        <v>111</v>
      </c>
      <c r="Q76" s="11">
        <f>STDEV(Q33:Q62)/SQRT(30)</f>
        <v>3704.4321604772285</v>
      </c>
      <c r="R76" s="11">
        <f>STDEV(R33:R62)/SQRT(30)</f>
        <v>7154.391977115702</v>
      </c>
      <c r="S76" s="11">
        <f>STDEV(S33:S62)/SQRT(30)</f>
        <v>1395.4679196623508</v>
      </c>
      <c r="T76" s="11">
        <f>STDEV(T33:T62)/SQRT(30)</f>
        <v>5055.267053691754</v>
      </c>
      <c r="V76" s="11">
        <f>STDEV(V33:V62)/SQRT(30)</f>
        <v>1.1025314689689036</v>
      </c>
      <c r="W76" s="11">
        <f>STDEV(W33:W62)/SQRT(30)</f>
        <v>1.35411896823981</v>
      </c>
      <c r="X76" s="11">
        <f>STDEV(X33:X62)/SQRT(30)</f>
        <v>0.2757414277232215</v>
      </c>
      <c r="Y76" s="11">
        <f>STDEV(Y33:Y62)/SQRT(30)</f>
        <v>1.512398631219033</v>
      </c>
      <c r="AA76" s="11">
        <f>STDEV(AA33:AA62)/SQRT(30)</f>
        <v>1.7673923489495422</v>
      </c>
      <c r="AB76" s="11">
        <f>STDEV(AB33:AB62)/SQRT(30)</f>
        <v>2.213880134607501</v>
      </c>
      <c r="AC76" s="11">
        <f>STDEV(AC33:AC62)/SQRT(30)</f>
        <v>0.48144172250848005</v>
      </c>
      <c r="AD76" s="11">
        <f>STDEV(AD33:AD62)/SQRT(30)</f>
        <v>2.555722857269451</v>
      </c>
    </row>
  </sheetData>
  <mergeCells count="5">
    <mergeCell ref="J1:J2"/>
    <mergeCell ref="K1:K2"/>
    <mergeCell ref="L1:L2"/>
    <mergeCell ref="A1:H1"/>
    <mergeCell ref="I1:I2"/>
  </mergeCells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1"/>
  <sheetViews>
    <sheetView workbookViewId="0" topLeftCell="A1">
      <pane xSplit="3" ySplit="2" topLeftCell="O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39" sqref="Q39:T41"/>
    </sheetView>
  </sheetViews>
  <sheetFormatPr defaultColWidth="9.140625" defaultRowHeight="12.75"/>
  <cols>
    <col min="1" max="1" width="7.00390625" style="1" customWidth="1"/>
    <col min="2" max="2" width="9.140625" style="1" customWidth="1"/>
    <col min="3" max="3" width="5.140625" style="1" customWidth="1"/>
    <col min="4" max="4" width="10.8515625" style="1" customWidth="1"/>
    <col min="5" max="7" width="9.140625" style="1" customWidth="1"/>
    <col min="8" max="8" width="20.140625" style="12" customWidth="1"/>
    <col min="9" max="9" width="9.140625" style="2" customWidth="1"/>
    <col min="10" max="10" width="11.28125" style="2" customWidth="1"/>
    <col min="11" max="11" width="9.140625" style="2" customWidth="1"/>
    <col min="12" max="12" width="9.140625" style="27" customWidth="1"/>
    <col min="13" max="13" width="10.140625" style="27" customWidth="1"/>
    <col min="14" max="16384" width="9.140625" style="1" customWidth="1"/>
  </cols>
  <sheetData>
    <row r="1" spans="1:31" ht="12.75">
      <c r="A1" s="37" t="s">
        <v>211</v>
      </c>
      <c r="B1" s="37"/>
      <c r="C1" s="37"/>
      <c r="D1" s="37"/>
      <c r="E1" s="37"/>
      <c r="F1" s="37"/>
      <c r="G1" s="37"/>
      <c r="H1" s="37"/>
      <c r="I1" s="39" t="s">
        <v>1</v>
      </c>
      <c r="J1" s="39" t="s">
        <v>154</v>
      </c>
      <c r="K1" s="39" t="s">
        <v>1</v>
      </c>
      <c r="L1" s="41" t="s">
        <v>16</v>
      </c>
      <c r="M1" s="24"/>
      <c r="N1" s="3"/>
      <c r="O1" s="3"/>
      <c r="P1" s="3" t="s">
        <v>6</v>
      </c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6"/>
      <c r="AE1" s="6"/>
    </row>
    <row r="2" spans="1:37" ht="25.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40"/>
      <c r="J2" s="40"/>
      <c r="K2" s="40"/>
      <c r="L2" s="42"/>
      <c r="M2" s="25" t="s">
        <v>155</v>
      </c>
      <c r="N2" s="1" t="s">
        <v>212</v>
      </c>
      <c r="O2" s="7" t="s">
        <v>213</v>
      </c>
      <c r="P2" t="s">
        <v>19</v>
      </c>
      <c r="Q2" s="8" t="s">
        <v>20</v>
      </c>
      <c r="R2" s="8" t="s">
        <v>21</v>
      </c>
      <c r="S2" s="8" t="s">
        <v>22</v>
      </c>
      <c r="T2" s="8" t="s">
        <v>23</v>
      </c>
      <c r="U2" s="8" t="s">
        <v>24</v>
      </c>
      <c r="V2" s="6" t="s">
        <v>25</v>
      </c>
      <c r="W2" s="6" t="s">
        <v>26</v>
      </c>
      <c r="X2" s="6" t="s">
        <v>27</v>
      </c>
      <c r="Y2" s="6" t="s">
        <v>28</v>
      </c>
      <c r="Z2" s="6" t="s">
        <v>29</v>
      </c>
      <c r="AA2" s="6" t="s">
        <v>30</v>
      </c>
      <c r="AB2" s="6" t="s">
        <v>31</v>
      </c>
      <c r="AC2" s="6" t="s">
        <v>32</v>
      </c>
      <c r="AD2" s="6" t="s">
        <v>33</v>
      </c>
      <c r="AE2" s="6" t="s">
        <v>34</v>
      </c>
      <c r="AF2" s="2" t="s">
        <v>110</v>
      </c>
      <c r="AG2" s="2" t="s">
        <v>111</v>
      </c>
      <c r="AH2" s="2" t="s">
        <v>112</v>
      </c>
      <c r="AI2" s="2" t="s">
        <v>111</v>
      </c>
      <c r="AJ2" s="2" t="s">
        <v>113</v>
      </c>
      <c r="AK2" s="1" t="s">
        <v>111</v>
      </c>
    </row>
    <row r="3" spans="1:37" s="14" customFormat="1" ht="12.75">
      <c r="A3" s="14">
        <v>1</v>
      </c>
      <c r="B3" s="14" t="s">
        <v>35</v>
      </c>
      <c r="C3" s="14">
        <v>1</v>
      </c>
      <c r="D3" s="14">
        <v>74</v>
      </c>
      <c r="E3" s="14">
        <v>198</v>
      </c>
      <c r="F3" s="14">
        <v>13</v>
      </c>
      <c r="G3" s="14">
        <v>98</v>
      </c>
      <c r="H3" s="15" t="s">
        <v>214</v>
      </c>
      <c r="I3" s="23">
        <v>7.918</v>
      </c>
      <c r="J3" s="23">
        <v>8.7206</v>
      </c>
      <c r="K3" s="23">
        <v>8.4147</v>
      </c>
      <c r="L3" s="24">
        <f aca="true" t="shared" si="0" ref="L3:L32">100*(J3-K3)/(J3-I3)</f>
        <v>38.11363070022424</v>
      </c>
      <c r="M3" s="24">
        <f>AVERAGE(L3:L5)</f>
        <v>36.0488283966723</v>
      </c>
      <c r="N3" s="14">
        <v>7.03</v>
      </c>
      <c r="O3" s="14">
        <v>19.02</v>
      </c>
      <c r="P3" s="14">
        <f aca="true" t="shared" si="1" ref="P3:P32">(O3-N3)+(J3-I3)</f>
        <v>12.792599999999997</v>
      </c>
      <c r="Q3" s="10">
        <f aca="true" t="shared" si="2" ref="Q3:Q32">D3/((0.025*0.025)*3.14)</f>
        <v>37707.006369426745</v>
      </c>
      <c r="R3" s="10">
        <f aca="true" t="shared" si="3" ref="R3:R32">E3/((0.025*0.025)*3.14)</f>
        <v>100891.71974522292</v>
      </c>
      <c r="S3" s="10">
        <f aca="true" t="shared" si="4" ref="S3:S32">F3/((0.025*0.025)*3.14)</f>
        <v>6624.20382165605</v>
      </c>
      <c r="T3" s="10">
        <f aca="true" t="shared" si="5" ref="T3:T32">G3/((0.025*0.025)*3.14)</f>
        <v>49936.30573248407</v>
      </c>
      <c r="U3" s="10">
        <f aca="true" t="shared" si="6" ref="U3:U32">SUM(Q3:T3)</f>
        <v>195159.2356687898</v>
      </c>
      <c r="V3" s="11">
        <f aca="true" t="shared" si="7" ref="V3:V32">D3/$P3</f>
        <v>5.7845942185325905</v>
      </c>
      <c r="W3" s="11">
        <f aca="true" t="shared" si="8" ref="W3:W32">E3/$P3</f>
        <v>15.477698044181796</v>
      </c>
      <c r="X3" s="11">
        <f aca="true" t="shared" si="9" ref="X3:X32">F3/$P3</f>
        <v>1.01621249785032</v>
      </c>
      <c r="Y3" s="11">
        <f aca="true" t="shared" si="10" ref="Y3:Y32">G3/$P3</f>
        <v>7.660678829948566</v>
      </c>
      <c r="Z3" s="11">
        <f aca="true" t="shared" si="11" ref="Z3:Z32">SUM(V3:Y3)</f>
        <v>29.93918359051327</v>
      </c>
      <c r="AA3" s="11">
        <f aca="true" t="shared" si="12" ref="AA3:AA32">D3/($P3*($L3/100))</f>
        <v>15.177232166702389</v>
      </c>
      <c r="AB3" s="11">
        <f aca="true" t="shared" si="13" ref="AB3:AB32">E3/($P3*($L3/100))</f>
        <v>40.60935093252802</v>
      </c>
      <c r="AC3" s="11">
        <f aca="true" t="shared" si="14" ref="AC3:AC32">F3/($P3*($L3/100))</f>
        <v>2.6662705157720414</v>
      </c>
      <c r="AD3" s="11">
        <f aca="true" t="shared" si="15" ref="AD3:AD32">G3/($P3*($L3/100))</f>
        <v>20.099577734281542</v>
      </c>
      <c r="AE3" s="11">
        <f aca="true" t="shared" si="16" ref="AE3:AE32">SUM(AA3:AD3)</f>
        <v>78.55243134928399</v>
      </c>
      <c r="AF3" s="21">
        <f>AVERAGE(U3:U5)</f>
        <v>208917.1974522293</v>
      </c>
      <c r="AG3" s="21">
        <f>STDEV(U3:U5)/SQRT(3)</f>
        <v>8957.144372609506</v>
      </c>
      <c r="AH3" s="22">
        <f>AVERAGE(Z3:Z5)</f>
        <v>26.006045099687753</v>
      </c>
      <c r="AI3" s="22">
        <f>STDEV(Z3:Z5)/SQRT(3)</f>
        <v>5.842187127596833</v>
      </c>
      <c r="AJ3" s="22">
        <f>AVERAGE(AE3:AE5)</f>
        <v>70.65226245880423</v>
      </c>
      <c r="AK3" s="22">
        <f>STDEV(AE3:AE5)/SQRT(3)</f>
        <v>12.76573104136867</v>
      </c>
    </row>
    <row r="4" spans="1:37" ht="12.75">
      <c r="A4" s="1">
        <v>1</v>
      </c>
      <c r="B4" s="1" t="s">
        <v>35</v>
      </c>
      <c r="C4" s="1">
        <v>2</v>
      </c>
      <c r="D4" s="1">
        <v>119</v>
      </c>
      <c r="E4" s="1">
        <v>242</v>
      </c>
      <c r="F4" s="1">
        <v>33</v>
      </c>
      <c r="G4" s="1">
        <v>49</v>
      </c>
      <c r="H4" s="12" t="s">
        <v>215</v>
      </c>
      <c r="I4" s="23">
        <v>8.7833</v>
      </c>
      <c r="J4" s="23">
        <v>9.7018</v>
      </c>
      <c r="K4" s="23">
        <v>9.41</v>
      </c>
      <c r="L4" s="24">
        <f t="shared" si="0"/>
        <v>31.769188894937432</v>
      </c>
      <c r="M4" s="24"/>
      <c r="N4" s="1">
        <v>7.06</v>
      </c>
      <c r="O4" s="1">
        <v>36.67</v>
      </c>
      <c r="P4" s="14">
        <f t="shared" si="1"/>
        <v>30.5285</v>
      </c>
      <c r="Q4" s="10">
        <f t="shared" si="2"/>
        <v>60636.942675159225</v>
      </c>
      <c r="R4" s="10">
        <f t="shared" si="3"/>
        <v>123312.101910828</v>
      </c>
      <c r="S4" s="10">
        <f t="shared" si="4"/>
        <v>16815.286624203818</v>
      </c>
      <c r="T4" s="10">
        <f t="shared" si="5"/>
        <v>24968.152866242035</v>
      </c>
      <c r="U4" s="10">
        <f t="shared" si="6"/>
        <v>225732.4840764331</v>
      </c>
      <c r="V4" s="11">
        <f t="shared" si="7"/>
        <v>3.897996953666246</v>
      </c>
      <c r="W4" s="11">
        <f t="shared" si="8"/>
        <v>7.927019015018753</v>
      </c>
      <c r="X4" s="11">
        <f t="shared" si="9"/>
        <v>1.080957138411648</v>
      </c>
      <c r="Y4" s="11">
        <f t="shared" si="10"/>
        <v>1.6050575691566895</v>
      </c>
      <c r="Z4" s="11">
        <f t="shared" si="11"/>
        <v>14.511030676253338</v>
      </c>
      <c r="AA4" s="11">
        <f t="shared" si="12"/>
        <v>12.269740239693087</v>
      </c>
      <c r="AB4" s="11">
        <f t="shared" si="13"/>
        <v>24.9519087227372</v>
      </c>
      <c r="AC4" s="11">
        <f t="shared" si="14"/>
        <v>3.402533007645982</v>
      </c>
      <c r="AD4" s="11">
        <f t="shared" si="15"/>
        <v>5.052245981050095</v>
      </c>
      <c r="AE4" s="11">
        <f t="shared" si="16"/>
        <v>45.676427951126364</v>
      </c>
      <c r="AF4" s="21"/>
      <c r="AG4" s="21"/>
      <c r="AH4" s="22"/>
      <c r="AI4" s="22"/>
      <c r="AJ4" s="22"/>
      <c r="AK4" s="22"/>
    </row>
    <row r="5" spans="1:37" ht="12.75">
      <c r="A5" s="1">
        <v>1</v>
      </c>
      <c r="B5" s="1" t="s">
        <v>35</v>
      </c>
      <c r="C5" s="1">
        <v>3</v>
      </c>
      <c r="D5" s="1">
        <v>119</v>
      </c>
      <c r="E5" s="1">
        <v>144</v>
      </c>
      <c r="F5" s="1">
        <v>21</v>
      </c>
      <c r="G5" s="1">
        <v>120</v>
      </c>
      <c r="H5" s="12" t="s">
        <v>216</v>
      </c>
      <c r="I5" s="23">
        <v>8.2547</v>
      </c>
      <c r="J5" s="23">
        <v>8.97</v>
      </c>
      <c r="K5" s="23">
        <v>8.6963</v>
      </c>
      <c r="L5" s="24">
        <f t="shared" si="0"/>
        <v>38.26366559485523</v>
      </c>
      <c r="M5" s="24"/>
      <c r="N5" s="1">
        <v>6.83</v>
      </c>
      <c r="O5" s="1">
        <v>18.15</v>
      </c>
      <c r="P5" s="14">
        <f t="shared" si="1"/>
        <v>12.0353</v>
      </c>
      <c r="Q5" s="10">
        <f t="shared" si="2"/>
        <v>60636.942675159225</v>
      </c>
      <c r="R5" s="10">
        <f t="shared" si="3"/>
        <v>73375.79617834394</v>
      </c>
      <c r="S5" s="10">
        <f t="shared" si="4"/>
        <v>10700.636942675157</v>
      </c>
      <c r="T5" s="10">
        <f t="shared" si="5"/>
        <v>61146.49681528661</v>
      </c>
      <c r="U5" s="10">
        <f t="shared" si="6"/>
        <v>205859.87261146493</v>
      </c>
      <c r="V5" s="11">
        <f t="shared" si="7"/>
        <v>9.887580700107184</v>
      </c>
      <c r="W5" s="11">
        <f t="shared" si="8"/>
        <v>11.964803536264156</v>
      </c>
      <c r="X5" s="11">
        <f t="shared" si="9"/>
        <v>1.7448671823718562</v>
      </c>
      <c r="Y5" s="11">
        <f t="shared" si="10"/>
        <v>9.970669613553463</v>
      </c>
      <c r="Z5" s="11">
        <f t="shared" si="11"/>
        <v>33.56792103229666</v>
      </c>
      <c r="AA5" s="11">
        <f t="shared" si="12"/>
        <v>25.840652081792772</v>
      </c>
      <c r="AB5" s="11">
        <f t="shared" si="13"/>
        <v>31.269360502337474</v>
      </c>
      <c r="AC5" s="11">
        <f t="shared" si="14"/>
        <v>4.560115073257548</v>
      </c>
      <c r="AD5" s="11">
        <f t="shared" si="15"/>
        <v>26.057800418614562</v>
      </c>
      <c r="AE5" s="11">
        <f t="shared" si="16"/>
        <v>87.72792807600236</v>
      </c>
      <c r="AF5" s="21"/>
      <c r="AG5" s="21"/>
      <c r="AH5" s="22"/>
      <c r="AI5" s="22"/>
      <c r="AJ5" s="22"/>
      <c r="AK5" s="22"/>
    </row>
    <row r="6" spans="1:37" s="14" customFormat="1" ht="12.75">
      <c r="A6" s="14">
        <v>2</v>
      </c>
      <c r="B6" s="14" t="s">
        <v>35</v>
      </c>
      <c r="C6" s="14">
        <v>1</v>
      </c>
      <c r="D6" s="14">
        <v>50</v>
      </c>
      <c r="E6" s="14">
        <v>144</v>
      </c>
      <c r="F6" s="14">
        <v>16</v>
      </c>
      <c r="G6" s="14">
        <v>41</v>
      </c>
      <c r="H6" s="15" t="s">
        <v>116</v>
      </c>
      <c r="I6" s="23">
        <v>8.5587</v>
      </c>
      <c r="J6" s="23">
        <v>8.9967</v>
      </c>
      <c r="K6" s="23">
        <v>8.6782</v>
      </c>
      <c r="L6" s="24">
        <f t="shared" si="0"/>
        <v>72.7168949771689</v>
      </c>
      <c r="M6" s="24">
        <f>AVERAGE(L6:L8)</f>
        <v>55.5443418995737</v>
      </c>
      <c r="N6" s="14">
        <v>6.94</v>
      </c>
      <c r="O6" s="14">
        <v>15.99</v>
      </c>
      <c r="P6" s="14">
        <f t="shared" si="1"/>
        <v>9.488000000000001</v>
      </c>
      <c r="Q6" s="10">
        <f t="shared" si="2"/>
        <v>25477.707006369423</v>
      </c>
      <c r="R6" s="10">
        <f t="shared" si="3"/>
        <v>73375.79617834394</v>
      </c>
      <c r="S6" s="10">
        <f t="shared" si="4"/>
        <v>8152.866242038215</v>
      </c>
      <c r="T6" s="10">
        <f t="shared" si="5"/>
        <v>20891.719745222927</v>
      </c>
      <c r="U6" s="10">
        <f t="shared" si="6"/>
        <v>127898.08917197451</v>
      </c>
      <c r="V6" s="11">
        <f t="shared" si="7"/>
        <v>5.269814502529511</v>
      </c>
      <c r="W6" s="11">
        <f t="shared" si="8"/>
        <v>15.17706576728499</v>
      </c>
      <c r="X6" s="11">
        <f t="shared" si="9"/>
        <v>1.6863406408094432</v>
      </c>
      <c r="Y6" s="11">
        <f t="shared" si="10"/>
        <v>4.321247892074198</v>
      </c>
      <c r="Z6" s="11">
        <f t="shared" si="11"/>
        <v>26.45446880269814</v>
      </c>
      <c r="AA6" s="11">
        <f t="shared" si="12"/>
        <v>7.247029049004479</v>
      </c>
      <c r="AB6" s="11">
        <f t="shared" si="13"/>
        <v>20.8714436611329</v>
      </c>
      <c r="AC6" s="11">
        <f t="shared" si="14"/>
        <v>2.3190492956814333</v>
      </c>
      <c r="AD6" s="11">
        <f t="shared" si="15"/>
        <v>5.942563820183673</v>
      </c>
      <c r="AE6" s="11">
        <f t="shared" si="16"/>
        <v>36.380085826002485</v>
      </c>
      <c r="AF6" s="21">
        <f>AVERAGE(U6:U8)</f>
        <v>140127.38853503185</v>
      </c>
      <c r="AG6" s="21">
        <f>STDEV(U6:U8)/SQRT(3)</f>
        <v>6785.5573181953905</v>
      </c>
      <c r="AH6" s="22">
        <f>AVERAGE(Z6:Z8)</f>
        <v>23.46010844952716</v>
      </c>
      <c r="AI6" s="22">
        <f>STDEV(Z6:Z8)/SQRT(3)</f>
        <v>2.3424646909084346</v>
      </c>
      <c r="AJ6" s="22">
        <f>AVERAGE(AE6:AE8)</f>
        <v>44.10796778391917</v>
      </c>
      <c r="AK6" s="22">
        <f>STDEV(AE6:AE8)/SQRT(3)</f>
        <v>4.810076650212903</v>
      </c>
    </row>
    <row r="7" spans="1:37" ht="12.75">
      <c r="A7" s="1">
        <v>2</v>
      </c>
      <c r="B7" s="1" t="s">
        <v>35</v>
      </c>
      <c r="C7" s="1">
        <v>2</v>
      </c>
      <c r="D7" s="1">
        <v>63</v>
      </c>
      <c r="E7" s="1">
        <v>172</v>
      </c>
      <c r="F7" s="1">
        <v>12</v>
      </c>
      <c r="G7" s="1">
        <v>30</v>
      </c>
      <c r="H7" s="12" t="s">
        <v>220</v>
      </c>
      <c r="I7" s="23">
        <v>7.7447</v>
      </c>
      <c r="J7" s="23">
        <v>8.4779</v>
      </c>
      <c r="K7" s="23">
        <v>8.0503</v>
      </c>
      <c r="L7" s="24">
        <f t="shared" si="0"/>
        <v>58.31969448990725</v>
      </c>
      <c r="M7" s="24"/>
      <c r="N7" s="1">
        <v>6.88</v>
      </c>
      <c r="O7" s="1">
        <v>17.19</v>
      </c>
      <c r="P7" s="14">
        <f t="shared" si="1"/>
        <v>11.043200000000002</v>
      </c>
      <c r="Q7" s="10">
        <f t="shared" si="2"/>
        <v>32101.910828025473</v>
      </c>
      <c r="R7" s="10">
        <f t="shared" si="3"/>
        <v>87643.31210191082</v>
      </c>
      <c r="S7" s="10">
        <f t="shared" si="4"/>
        <v>6114.649681528662</v>
      </c>
      <c r="T7" s="10">
        <f t="shared" si="5"/>
        <v>15286.624203821653</v>
      </c>
      <c r="U7" s="10">
        <f t="shared" si="6"/>
        <v>141146.4968152866</v>
      </c>
      <c r="V7" s="11">
        <f t="shared" si="7"/>
        <v>5.704868154158214</v>
      </c>
      <c r="W7" s="11">
        <f t="shared" si="8"/>
        <v>15.575195595479569</v>
      </c>
      <c r="X7" s="11">
        <f t="shared" si="9"/>
        <v>1.0866415531729932</v>
      </c>
      <c r="Y7" s="11">
        <f t="shared" si="10"/>
        <v>2.716603882932483</v>
      </c>
      <c r="Z7" s="11">
        <f t="shared" si="11"/>
        <v>25.083309185743257</v>
      </c>
      <c r="AA7" s="11">
        <f t="shared" si="12"/>
        <v>9.782061109983168</v>
      </c>
      <c r="AB7" s="11">
        <f t="shared" si="13"/>
        <v>26.706579538366746</v>
      </c>
      <c r="AC7" s="11">
        <f t="shared" si="14"/>
        <v>1.8632497352348893</v>
      </c>
      <c r="AD7" s="11">
        <f t="shared" si="15"/>
        <v>4.658124338087223</v>
      </c>
      <c r="AE7" s="11">
        <f t="shared" si="16"/>
        <v>43.01001472167202</v>
      </c>
      <c r="AF7" s="21"/>
      <c r="AG7" s="21"/>
      <c r="AH7" s="22"/>
      <c r="AI7" s="22"/>
      <c r="AJ7" s="22"/>
      <c r="AK7" s="22"/>
    </row>
    <row r="8" spans="1:37" ht="12.75">
      <c r="A8" s="1">
        <v>2</v>
      </c>
      <c r="B8" s="1" t="s">
        <v>35</v>
      </c>
      <c r="C8" s="1">
        <v>3</v>
      </c>
      <c r="D8" s="1">
        <v>26</v>
      </c>
      <c r="E8" s="1">
        <v>156</v>
      </c>
      <c r="F8" s="1">
        <v>20</v>
      </c>
      <c r="G8" s="1">
        <v>95</v>
      </c>
      <c r="H8" s="12" t="s">
        <v>221</v>
      </c>
      <c r="I8" s="23">
        <v>7.8041</v>
      </c>
      <c r="J8" s="23">
        <v>9.0163</v>
      </c>
      <c r="K8" s="23">
        <v>8.5848</v>
      </c>
      <c r="L8" s="24">
        <f t="shared" si="0"/>
        <v>35.596436231644944</v>
      </c>
      <c r="M8" s="24"/>
      <c r="N8" s="1">
        <v>6.85</v>
      </c>
      <c r="O8" s="1">
        <v>21.4</v>
      </c>
      <c r="P8" s="14">
        <f t="shared" si="1"/>
        <v>15.762199999999998</v>
      </c>
      <c r="Q8" s="10">
        <f t="shared" si="2"/>
        <v>13248.4076433121</v>
      </c>
      <c r="R8" s="10">
        <f t="shared" si="3"/>
        <v>79490.4458598726</v>
      </c>
      <c r="S8" s="10">
        <f t="shared" si="4"/>
        <v>10191.08280254777</v>
      </c>
      <c r="T8" s="10">
        <f t="shared" si="5"/>
        <v>48407.64331210191</v>
      </c>
      <c r="U8" s="10">
        <f t="shared" si="6"/>
        <v>151337.5796178344</v>
      </c>
      <c r="V8" s="11">
        <f t="shared" si="7"/>
        <v>1.6495159305173137</v>
      </c>
      <c r="W8" s="11">
        <f t="shared" si="8"/>
        <v>9.897095583103882</v>
      </c>
      <c r="X8" s="11">
        <f t="shared" si="9"/>
        <v>1.2688584080902414</v>
      </c>
      <c r="Y8" s="11">
        <f t="shared" si="10"/>
        <v>6.0270774384286465</v>
      </c>
      <c r="Z8" s="11">
        <f t="shared" si="11"/>
        <v>18.84254736014008</v>
      </c>
      <c r="AA8" s="11">
        <f t="shared" si="12"/>
        <v>4.6339355990106315</v>
      </c>
      <c r="AB8" s="11">
        <f t="shared" si="13"/>
        <v>27.80361359406379</v>
      </c>
      <c r="AC8" s="11">
        <f t="shared" si="14"/>
        <v>3.5645658453927935</v>
      </c>
      <c r="AD8" s="11">
        <f t="shared" si="15"/>
        <v>16.93168776561577</v>
      </c>
      <c r="AE8" s="11">
        <f t="shared" si="16"/>
        <v>52.93380280408299</v>
      </c>
      <c r="AF8" s="21"/>
      <c r="AG8" s="21"/>
      <c r="AH8" s="22"/>
      <c r="AI8" s="22"/>
      <c r="AJ8" s="22"/>
      <c r="AK8" s="22"/>
    </row>
    <row r="9" spans="1:37" s="14" customFormat="1" ht="12.75">
      <c r="A9" s="14">
        <v>3</v>
      </c>
      <c r="B9" s="14" t="s">
        <v>35</v>
      </c>
      <c r="C9" s="14">
        <v>1</v>
      </c>
      <c r="D9" s="14">
        <v>11</v>
      </c>
      <c r="E9" s="14">
        <v>15</v>
      </c>
      <c r="F9" s="14">
        <v>5</v>
      </c>
      <c r="G9" s="14">
        <v>4</v>
      </c>
      <c r="H9" s="15" t="s">
        <v>225</v>
      </c>
      <c r="I9" s="23">
        <v>9.1597</v>
      </c>
      <c r="J9" s="23">
        <v>10.2791</v>
      </c>
      <c r="K9" s="23">
        <v>10.0262</v>
      </c>
      <c r="L9" s="24">
        <f t="shared" si="0"/>
        <v>22.592460246560712</v>
      </c>
      <c r="M9" s="24">
        <f>AVERAGE(L9:L11)</f>
        <v>34.590665663705856</v>
      </c>
      <c r="N9" s="14">
        <v>6.88</v>
      </c>
      <c r="O9" s="14">
        <v>27.33</v>
      </c>
      <c r="P9" s="14">
        <f t="shared" si="1"/>
        <v>21.569399999999998</v>
      </c>
      <c r="Q9" s="10">
        <f t="shared" si="2"/>
        <v>5605.095541401273</v>
      </c>
      <c r="R9" s="10">
        <f t="shared" si="3"/>
        <v>7643.312101910827</v>
      </c>
      <c r="S9" s="10">
        <f t="shared" si="4"/>
        <v>2547.7707006369424</v>
      </c>
      <c r="T9" s="10">
        <f t="shared" si="5"/>
        <v>2038.2165605095538</v>
      </c>
      <c r="U9" s="10">
        <f t="shared" si="6"/>
        <v>17834.394904458597</v>
      </c>
      <c r="V9" s="11">
        <f t="shared" si="7"/>
        <v>0.5099817333815498</v>
      </c>
      <c r="W9" s="11">
        <f t="shared" si="8"/>
        <v>0.6954296364293862</v>
      </c>
      <c r="X9" s="11">
        <f t="shared" si="9"/>
        <v>0.23180987880979537</v>
      </c>
      <c r="Y9" s="11">
        <f t="shared" si="10"/>
        <v>0.18544790304783632</v>
      </c>
      <c r="Z9" s="11">
        <f t="shared" si="11"/>
        <v>1.6226691516685676</v>
      </c>
      <c r="AA9" s="11">
        <f t="shared" si="12"/>
        <v>2.257309420115878</v>
      </c>
      <c r="AB9" s="11">
        <f t="shared" si="13"/>
        <v>3.078149209248924</v>
      </c>
      <c r="AC9" s="11">
        <f t="shared" si="14"/>
        <v>1.0260497364163081</v>
      </c>
      <c r="AD9" s="11">
        <f t="shared" si="15"/>
        <v>0.8208397891330464</v>
      </c>
      <c r="AE9" s="11">
        <f t="shared" si="16"/>
        <v>7.182348154914156</v>
      </c>
      <c r="AF9" s="21">
        <f>AVERAGE(U9:U11)</f>
        <v>99193.2059447983</v>
      </c>
      <c r="AG9" s="21">
        <f>STDEV(U9:U11)/SQRT(3)</f>
        <v>54936.09136649561</v>
      </c>
      <c r="AH9" s="22">
        <f>AVERAGE(Z9:Z11)</f>
        <v>12.116931010370783</v>
      </c>
      <c r="AI9" s="22">
        <f>STDEV(Z9:Z11)/SQRT(3)</f>
        <v>6.448351396734631</v>
      </c>
      <c r="AJ9" s="22">
        <f>AVERAGE(AE9:AE11)</f>
        <v>30.135009235918773</v>
      </c>
      <c r="AK9" s="22">
        <f>STDEV(AE9:AE11)/SQRT(3)</f>
        <v>13.380145064611483</v>
      </c>
    </row>
    <row r="10" spans="1:39" ht="12.75">
      <c r="A10" s="1">
        <v>3</v>
      </c>
      <c r="B10" s="1" t="s">
        <v>35</v>
      </c>
      <c r="C10" s="1">
        <v>2</v>
      </c>
      <c r="D10" s="1">
        <v>76</v>
      </c>
      <c r="E10" s="1">
        <v>162</v>
      </c>
      <c r="F10" s="1">
        <v>49</v>
      </c>
      <c r="G10" s="1">
        <v>113</v>
      </c>
      <c r="H10" s="12" t="s">
        <v>226</v>
      </c>
      <c r="I10" s="23">
        <v>7.8111</v>
      </c>
      <c r="J10" s="23">
        <v>8.7483</v>
      </c>
      <c r="K10" s="23">
        <v>8.3306</v>
      </c>
      <c r="L10" s="24">
        <f t="shared" si="0"/>
        <v>44.568928723858264</v>
      </c>
      <c r="M10" s="24"/>
      <c r="N10" s="1">
        <v>6.77</v>
      </c>
      <c r="O10" s="1">
        <v>22.6</v>
      </c>
      <c r="P10" s="14">
        <f t="shared" si="1"/>
        <v>16.767200000000003</v>
      </c>
      <c r="Q10" s="10">
        <f t="shared" si="2"/>
        <v>38726.11464968152</v>
      </c>
      <c r="R10" s="10">
        <f t="shared" si="3"/>
        <v>82547.77070063693</v>
      </c>
      <c r="S10" s="10">
        <f t="shared" si="4"/>
        <v>24968.152866242035</v>
      </c>
      <c r="T10" s="10">
        <f t="shared" si="5"/>
        <v>57579.6178343949</v>
      </c>
      <c r="U10" s="10">
        <f t="shared" si="6"/>
        <v>203821.6560509554</v>
      </c>
      <c r="V10" s="11">
        <f t="shared" si="7"/>
        <v>4.5326590009065315</v>
      </c>
      <c r="W10" s="11">
        <f t="shared" si="8"/>
        <v>9.661720501932342</v>
      </c>
      <c r="X10" s="11">
        <f t="shared" si="9"/>
        <v>2.922372250584474</v>
      </c>
      <c r="Y10" s="11">
        <f t="shared" si="10"/>
        <v>6.739348251347868</v>
      </c>
      <c r="Z10" s="11">
        <f t="shared" si="11"/>
        <v>23.856100004771214</v>
      </c>
      <c r="AA10" s="11">
        <f t="shared" si="12"/>
        <v>10.169997643403411</v>
      </c>
      <c r="AB10" s="11">
        <f t="shared" si="13"/>
        <v>21.678152871465166</v>
      </c>
      <c r="AC10" s="11">
        <f t="shared" si="14"/>
        <v>6.556972164825883</v>
      </c>
      <c r="AD10" s="11">
        <f t="shared" si="15"/>
        <v>15.121180706639281</v>
      </c>
      <c r="AE10" s="11">
        <f t="shared" si="16"/>
        <v>53.52630338633374</v>
      </c>
      <c r="AF10" s="21"/>
      <c r="AG10" s="21"/>
      <c r="AH10" s="22"/>
      <c r="AI10" s="22"/>
      <c r="AJ10" s="22"/>
      <c r="AK10" s="22"/>
      <c r="AM10" s="1">
        <v>9.76590010611026</v>
      </c>
    </row>
    <row r="11" spans="1:39" ht="12.75">
      <c r="A11" s="1">
        <v>3</v>
      </c>
      <c r="B11" s="1" t="s">
        <v>35</v>
      </c>
      <c r="C11" s="1">
        <v>3</v>
      </c>
      <c r="D11" s="1">
        <v>47</v>
      </c>
      <c r="E11" s="1">
        <v>11</v>
      </c>
      <c r="F11" s="1">
        <v>10</v>
      </c>
      <c r="G11" s="1">
        <v>81</v>
      </c>
      <c r="H11" s="12" t="s">
        <v>227</v>
      </c>
      <c r="I11" s="23">
        <v>7.8325</v>
      </c>
      <c r="J11" s="23">
        <v>8.8374</v>
      </c>
      <c r="K11" s="23">
        <v>8.4695</v>
      </c>
      <c r="L11" s="24">
        <f t="shared" si="0"/>
        <v>36.61060802069859</v>
      </c>
      <c r="M11" s="24"/>
      <c r="N11" s="1">
        <v>6.87</v>
      </c>
      <c r="O11" s="1">
        <v>19.57</v>
      </c>
      <c r="P11" s="14">
        <f t="shared" si="1"/>
        <v>13.7049</v>
      </c>
      <c r="Q11" s="10">
        <f t="shared" si="2"/>
        <v>23949.044585987256</v>
      </c>
      <c r="R11" s="10">
        <f t="shared" si="3"/>
        <v>5605.095541401273</v>
      </c>
      <c r="S11" s="10">
        <f t="shared" si="4"/>
        <v>5095.541401273885</v>
      </c>
      <c r="T11" s="10">
        <f t="shared" si="5"/>
        <v>41273.885350318465</v>
      </c>
      <c r="U11" s="10">
        <f t="shared" si="6"/>
        <v>75923.56687898087</v>
      </c>
      <c r="V11" s="11">
        <f t="shared" si="7"/>
        <v>3.429430349728929</v>
      </c>
      <c r="W11" s="11">
        <f t="shared" si="8"/>
        <v>0.8026326350429408</v>
      </c>
      <c r="X11" s="11">
        <f t="shared" si="9"/>
        <v>0.7296660318572189</v>
      </c>
      <c r="Y11" s="11">
        <f t="shared" si="10"/>
        <v>5.910294858043473</v>
      </c>
      <c r="Z11" s="11">
        <f t="shared" si="11"/>
        <v>10.87202387467256</v>
      </c>
      <c r="AA11" s="11">
        <f t="shared" si="12"/>
        <v>9.367313287422123</v>
      </c>
      <c r="AB11" s="11">
        <f t="shared" si="13"/>
        <v>2.1923499183328374</v>
      </c>
      <c r="AC11" s="11">
        <f t="shared" si="14"/>
        <v>1.9930453803025794</v>
      </c>
      <c r="AD11" s="11">
        <f t="shared" si="15"/>
        <v>16.14366758045089</v>
      </c>
      <c r="AE11" s="11">
        <f t="shared" si="16"/>
        <v>29.69637616650843</v>
      </c>
      <c r="AF11" s="21"/>
      <c r="AG11" s="21"/>
      <c r="AH11" s="22"/>
      <c r="AI11" s="22"/>
      <c r="AJ11" s="22"/>
      <c r="AK11" s="22"/>
      <c r="AM11" s="1">
        <v>17.57371814417101</v>
      </c>
    </row>
    <row r="12" spans="1:39" s="14" customFormat="1" ht="12.75">
      <c r="A12" s="14">
        <v>4</v>
      </c>
      <c r="B12" s="14" t="s">
        <v>35</v>
      </c>
      <c r="C12" s="14">
        <v>1</v>
      </c>
      <c r="D12" s="14">
        <v>4</v>
      </c>
      <c r="E12" s="14">
        <v>13</v>
      </c>
      <c r="F12" s="14">
        <v>1</v>
      </c>
      <c r="G12" s="14">
        <v>4</v>
      </c>
      <c r="H12" s="15" t="s">
        <v>231</v>
      </c>
      <c r="I12" s="23">
        <v>9.7165</v>
      </c>
      <c r="J12" s="23">
        <v>10.7075</v>
      </c>
      <c r="K12" s="23">
        <v>10.1991</v>
      </c>
      <c r="L12" s="24">
        <f t="shared" si="0"/>
        <v>51.301715438950566</v>
      </c>
      <c r="M12" s="24">
        <f>AVERAGE(L12:L14)</f>
        <v>39.45653899302928</v>
      </c>
      <c r="N12" s="14">
        <v>6.9</v>
      </c>
      <c r="O12" s="14">
        <v>15.84</v>
      </c>
      <c r="P12" s="14">
        <f t="shared" si="1"/>
        <v>9.931</v>
      </c>
      <c r="Q12" s="10">
        <f t="shared" si="2"/>
        <v>2038.2165605095538</v>
      </c>
      <c r="R12" s="10">
        <f t="shared" si="3"/>
        <v>6624.20382165605</v>
      </c>
      <c r="S12" s="10">
        <f t="shared" si="4"/>
        <v>509.55414012738845</v>
      </c>
      <c r="T12" s="10">
        <f t="shared" si="5"/>
        <v>2038.2165605095538</v>
      </c>
      <c r="U12" s="10">
        <f t="shared" si="6"/>
        <v>11210.191082802547</v>
      </c>
      <c r="V12" s="11">
        <f t="shared" si="7"/>
        <v>0.40277917631658444</v>
      </c>
      <c r="W12" s="11">
        <f t="shared" si="8"/>
        <v>1.3090323230288996</v>
      </c>
      <c r="X12" s="11">
        <f t="shared" si="9"/>
        <v>0.10069479407914611</v>
      </c>
      <c r="Y12" s="11">
        <f t="shared" si="10"/>
        <v>0.40277917631658444</v>
      </c>
      <c r="Z12" s="11">
        <f t="shared" si="11"/>
        <v>2.2152854697412145</v>
      </c>
      <c r="AA12" s="11">
        <f t="shared" si="12"/>
        <v>0.7851183393582516</v>
      </c>
      <c r="AB12" s="11">
        <f t="shared" si="13"/>
        <v>2.551634602914318</v>
      </c>
      <c r="AC12" s="11">
        <f t="shared" si="14"/>
        <v>0.1962795848395629</v>
      </c>
      <c r="AD12" s="11">
        <f t="shared" si="15"/>
        <v>0.7851183393582516</v>
      </c>
      <c r="AE12" s="11">
        <f t="shared" si="16"/>
        <v>4.3181508664703845</v>
      </c>
      <c r="AF12" s="21">
        <f>AVERAGE(U12:U14)</f>
        <v>48577.49469214437</v>
      </c>
      <c r="AG12" s="21">
        <f>STDEV(U12:U14)/SQRT(3)</f>
        <v>36858.92353839547</v>
      </c>
      <c r="AH12" s="22">
        <f>AVERAGE(Z12:Z14)</f>
        <v>7.100366510371678</v>
      </c>
      <c r="AI12" s="22">
        <f>STDEV(Z12:Z14)/SQRT(3)</f>
        <v>5.227130716243579</v>
      </c>
      <c r="AJ12" s="22">
        <f>AVERAGE(AE12:AE14)</f>
        <v>23.637758017834177</v>
      </c>
      <c r="AK12" s="22">
        <f>STDEV(AE12:AE14)/SQRT(3)</f>
        <v>19.509713728857665</v>
      </c>
      <c r="AM12" s="14">
        <v>17.890776572995783</v>
      </c>
    </row>
    <row r="13" spans="1:39" ht="12.75">
      <c r="A13" s="1">
        <v>4</v>
      </c>
      <c r="B13" s="1" t="s">
        <v>35</v>
      </c>
      <c r="C13" s="1">
        <v>2</v>
      </c>
      <c r="D13" s="1">
        <v>5</v>
      </c>
      <c r="E13" s="1">
        <v>7</v>
      </c>
      <c r="F13" s="1">
        <v>0</v>
      </c>
      <c r="G13" s="1">
        <v>12</v>
      </c>
      <c r="H13" s="12" t="s">
        <v>232</v>
      </c>
      <c r="I13" s="23">
        <v>9.2646</v>
      </c>
      <c r="J13" s="23">
        <v>10.2543</v>
      </c>
      <c r="K13" s="23">
        <v>9.8677</v>
      </c>
      <c r="L13" s="24">
        <f t="shared" si="0"/>
        <v>39.06234212387603</v>
      </c>
      <c r="M13" s="24"/>
      <c r="N13" s="1">
        <v>6.91</v>
      </c>
      <c r="O13" s="1">
        <v>21.52</v>
      </c>
      <c r="P13" s="14">
        <f t="shared" si="1"/>
        <v>15.5997</v>
      </c>
      <c r="Q13" s="10">
        <f t="shared" si="2"/>
        <v>2547.7707006369424</v>
      </c>
      <c r="R13" s="10">
        <f t="shared" si="3"/>
        <v>3566.878980891719</v>
      </c>
      <c r="S13" s="10">
        <f t="shared" si="4"/>
        <v>0</v>
      </c>
      <c r="T13" s="10">
        <f t="shared" si="5"/>
        <v>6114.649681528662</v>
      </c>
      <c r="U13" s="10">
        <f t="shared" si="6"/>
        <v>12229.299363057322</v>
      </c>
      <c r="V13" s="11">
        <f t="shared" si="7"/>
        <v>0.3205189843394424</v>
      </c>
      <c r="W13" s="11">
        <f t="shared" si="8"/>
        <v>0.4487265780752194</v>
      </c>
      <c r="X13" s="11">
        <f t="shared" si="9"/>
        <v>0</v>
      </c>
      <c r="Y13" s="11">
        <f t="shared" si="10"/>
        <v>0.7692455624146618</v>
      </c>
      <c r="Z13" s="11">
        <f t="shared" si="11"/>
        <v>1.5384911248293236</v>
      </c>
      <c r="AA13" s="11">
        <f t="shared" si="12"/>
        <v>0.8205319161943749</v>
      </c>
      <c r="AB13" s="11">
        <f t="shared" si="13"/>
        <v>1.1487446826721248</v>
      </c>
      <c r="AC13" s="11">
        <f t="shared" si="14"/>
        <v>0</v>
      </c>
      <c r="AD13" s="11">
        <f t="shared" si="15"/>
        <v>1.9692765988664998</v>
      </c>
      <c r="AE13" s="11">
        <f t="shared" si="16"/>
        <v>3.9385531977329995</v>
      </c>
      <c r="AF13" s="21"/>
      <c r="AG13" s="21"/>
      <c r="AH13" s="22"/>
      <c r="AI13" s="22"/>
      <c r="AJ13" s="22"/>
      <c r="AK13" s="22"/>
      <c r="AM13" s="1">
        <v>33.120516398179085</v>
      </c>
    </row>
    <row r="14" spans="1:39" ht="12.75">
      <c r="A14" s="1">
        <v>4</v>
      </c>
      <c r="B14" s="1" t="s">
        <v>35</v>
      </c>
      <c r="C14" s="1">
        <v>3</v>
      </c>
      <c r="D14" s="1">
        <v>61</v>
      </c>
      <c r="E14" s="1">
        <v>75</v>
      </c>
      <c r="F14" s="1">
        <v>21</v>
      </c>
      <c r="G14" s="1">
        <v>83</v>
      </c>
      <c r="H14" s="12" t="s">
        <v>233</v>
      </c>
      <c r="I14" s="23">
        <v>7.7974</v>
      </c>
      <c r="J14" s="23">
        <v>8.8047</v>
      </c>
      <c r="K14" s="23">
        <v>8.5226</v>
      </c>
      <c r="L14" s="24">
        <f t="shared" si="0"/>
        <v>28.005559416261253</v>
      </c>
      <c r="M14" s="24"/>
      <c r="N14" s="1">
        <v>6.82</v>
      </c>
      <c r="O14" s="1">
        <v>19.49</v>
      </c>
      <c r="P14" s="14">
        <f t="shared" si="1"/>
        <v>13.677299999999999</v>
      </c>
      <c r="Q14" s="10">
        <f t="shared" si="2"/>
        <v>31082.802547770698</v>
      </c>
      <c r="R14" s="10">
        <f t="shared" si="3"/>
        <v>38216.56050955413</v>
      </c>
      <c r="S14" s="10">
        <f t="shared" si="4"/>
        <v>10700.636942675157</v>
      </c>
      <c r="T14" s="10">
        <f t="shared" si="5"/>
        <v>42292.99363057324</v>
      </c>
      <c r="U14" s="10">
        <f t="shared" si="6"/>
        <v>122292.99363057324</v>
      </c>
      <c r="V14" s="11">
        <f t="shared" si="7"/>
        <v>4.459944579705059</v>
      </c>
      <c r="W14" s="11">
        <f t="shared" si="8"/>
        <v>5.483538417670155</v>
      </c>
      <c r="X14" s="11">
        <f t="shared" si="9"/>
        <v>1.5353907569476433</v>
      </c>
      <c r="Y14" s="11">
        <f t="shared" si="10"/>
        <v>6.068449182221638</v>
      </c>
      <c r="Z14" s="11">
        <f t="shared" si="11"/>
        <v>17.547322936544496</v>
      </c>
      <c r="AA14" s="11">
        <f t="shared" si="12"/>
        <v>15.925211538946868</v>
      </c>
      <c r="AB14" s="11">
        <f t="shared" si="13"/>
        <v>19.580178121655987</v>
      </c>
      <c r="AC14" s="11">
        <f t="shared" si="14"/>
        <v>5.4824498740636765</v>
      </c>
      <c r="AD14" s="11">
        <f t="shared" si="15"/>
        <v>21.668730454632627</v>
      </c>
      <c r="AE14" s="11">
        <f t="shared" si="16"/>
        <v>62.65656998929916</v>
      </c>
      <c r="AF14" s="21"/>
      <c r="AG14" s="21"/>
      <c r="AH14" s="22"/>
      <c r="AI14" s="22"/>
      <c r="AJ14" s="22"/>
      <c r="AK14" s="22"/>
      <c r="AM14" s="1">
        <v>24.27144661101727</v>
      </c>
    </row>
    <row r="15" spans="1:39" s="14" customFormat="1" ht="12.75">
      <c r="A15" s="14">
        <v>5</v>
      </c>
      <c r="B15" s="14" t="s">
        <v>35</v>
      </c>
      <c r="C15" s="14">
        <v>1</v>
      </c>
      <c r="D15" s="14">
        <v>45</v>
      </c>
      <c r="E15" s="14">
        <v>40</v>
      </c>
      <c r="F15" s="14">
        <v>3</v>
      </c>
      <c r="G15" s="14">
        <v>17</v>
      </c>
      <c r="H15" s="15" t="s">
        <v>237</v>
      </c>
      <c r="I15" s="23">
        <v>6.6338</v>
      </c>
      <c r="J15" s="23">
        <v>6.9309</v>
      </c>
      <c r="K15" s="23">
        <v>6.66</v>
      </c>
      <c r="L15" s="24">
        <f t="shared" si="0"/>
        <v>91.1814203971726</v>
      </c>
      <c r="M15" s="24">
        <f>AVERAGE(L15:L17)</f>
        <v>79.09913943889536</v>
      </c>
      <c r="N15" s="14">
        <v>7.03</v>
      </c>
      <c r="O15" s="14">
        <v>12.13</v>
      </c>
      <c r="P15" s="14">
        <f t="shared" si="1"/>
        <v>5.397100000000001</v>
      </c>
      <c r="Q15" s="10">
        <f t="shared" si="2"/>
        <v>22929.93630573248</v>
      </c>
      <c r="R15" s="10">
        <f t="shared" si="3"/>
        <v>20382.16560509554</v>
      </c>
      <c r="S15" s="10">
        <f t="shared" si="4"/>
        <v>1528.6624203821655</v>
      </c>
      <c r="T15" s="10">
        <f t="shared" si="5"/>
        <v>8662.420382165605</v>
      </c>
      <c r="U15" s="10">
        <f t="shared" si="6"/>
        <v>53503.184713375784</v>
      </c>
      <c r="V15" s="11">
        <f t="shared" si="7"/>
        <v>8.337811046673211</v>
      </c>
      <c r="W15" s="11">
        <f t="shared" si="8"/>
        <v>7.4113875970428555</v>
      </c>
      <c r="X15" s="11">
        <f t="shared" si="9"/>
        <v>0.5558540697782142</v>
      </c>
      <c r="Y15" s="11">
        <f t="shared" si="10"/>
        <v>3.1498397287432134</v>
      </c>
      <c r="Z15" s="11">
        <f t="shared" si="11"/>
        <v>19.454892442237494</v>
      </c>
      <c r="AA15" s="11">
        <f t="shared" si="12"/>
        <v>9.14419956429167</v>
      </c>
      <c r="AB15" s="11">
        <f t="shared" si="13"/>
        <v>8.128177390481484</v>
      </c>
      <c r="AC15" s="11">
        <f t="shared" si="14"/>
        <v>0.6096133042861114</v>
      </c>
      <c r="AD15" s="11">
        <f t="shared" si="15"/>
        <v>3.454475390954631</v>
      </c>
      <c r="AE15" s="11">
        <f t="shared" si="16"/>
        <v>21.336465650013896</v>
      </c>
      <c r="AF15" s="21">
        <f>AVERAGE(U15:U17)</f>
        <v>119575.37154989383</v>
      </c>
      <c r="AG15" s="21">
        <f>STDEV(U15:U17)/SQRT(3)</f>
        <v>39323.07063688617</v>
      </c>
      <c r="AH15" s="22">
        <f>AVERAGE(Z15:Z17)</f>
        <v>27.461269789416022</v>
      </c>
      <c r="AI15" s="22">
        <f>STDEV(Z15:Z17)/SQRT(3)</f>
        <v>9.485290313563443</v>
      </c>
      <c r="AJ15" s="22">
        <f>AVERAGE(AE15:AE17)</f>
        <v>36.02285079292878</v>
      </c>
      <c r="AK15" s="22">
        <f>STDEV(AE15:AE17)/SQRT(3)</f>
        <v>14.17599497806609</v>
      </c>
      <c r="AM15" s="14">
        <v>10.156968196638907</v>
      </c>
    </row>
    <row r="16" spans="1:39" ht="12.75">
      <c r="A16" s="1">
        <v>5</v>
      </c>
      <c r="B16" s="1" t="s">
        <v>35</v>
      </c>
      <c r="C16" s="1">
        <v>2</v>
      </c>
      <c r="D16" s="1">
        <v>78</v>
      </c>
      <c r="E16" s="1">
        <v>149</v>
      </c>
      <c r="F16" s="1">
        <v>27</v>
      </c>
      <c r="G16" s="1">
        <v>118</v>
      </c>
      <c r="H16" s="12" t="s">
        <v>238</v>
      </c>
      <c r="I16" s="23">
        <v>8.5805</v>
      </c>
      <c r="J16" s="23">
        <v>9.2249</v>
      </c>
      <c r="K16" s="23">
        <v>8.7608</v>
      </c>
      <c r="L16" s="24">
        <f t="shared" si="0"/>
        <v>72.02048417132228</v>
      </c>
      <c r="M16" s="24"/>
      <c r="N16" s="1">
        <v>6.82</v>
      </c>
      <c r="O16" s="1">
        <v>14.2</v>
      </c>
      <c r="P16" s="14">
        <f t="shared" si="1"/>
        <v>8.024399999999998</v>
      </c>
      <c r="Q16" s="10">
        <f t="shared" si="2"/>
        <v>39745.2229299363</v>
      </c>
      <c r="R16" s="10">
        <f t="shared" si="3"/>
        <v>75923.56687898088</v>
      </c>
      <c r="S16" s="10">
        <f t="shared" si="4"/>
        <v>13757.961783439488</v>
      </c>
      <c r="T16" s="10">
        <f t="shared" si="5"/>
        <v>60127.38853503184</v>
      </c>
      <c r="U16" s="10">
        <f t="shared" si="6"/>
        <v>189554.1401273885</v>
      </c>
      <c r="V16" s="11">
        <f t="shared" si="7"/>
        <v>9.720352923583073</v>
      </c>
      <c r="W16" s="11">
        <f t="shared" si="8"/>
        <v>18.568366482229205</v>
      </c>
      <c r="X16" s="11">
        <f t="shared" si="9"/>
        <v>3.364737550471064</v>
      </c>
      <c r="Y16" s="11">
        <f t="shared" si="10"/>
        <v>14.705149294651317</v>
      </c>
      <c r="Z16" s="11">
        <f t="shared" si="11"/>
        <v>46.358606250934656</v>
      </c>
      <c r="AA16" s="11">
        <f t="shared" si="12"/>
        <v>13.496650342505758</v>
      </c>
      <c r="AB16" s="11">
        <f t="shared" si="13"/>
        <v>25.782062833761</v>
      </c>
      <c r="AC16" s="11">
        <f t="shared" si="14"/>
        <v>4.671917426251993</v>
      </c>
      <c r="AD16" s="11">
        <f t="shared" si="15"/>
        <v>20.41800949250871</v>
      </c>
      <c r="AE16" s="11">
        <f t="shared" si="16"/>
        <v>64.36864009502746</v>
      </c>
      <c r="AF16" s="21"/>
      <c r="AG16" s="21"/>
      <c r="AH16" s="22"/>
      <c r="AI16" s="22"/>
      <c r="AJ16" s="22"/>
      <c r="AK16" s="22"/>
      <c r="AM16" s="1">
        <v>4.05189483421634</v>
      </c>
    </row>
    <row r="17" spans="1:39" ht="12.75">
      <c r="A17" s="1">
        <v>5</v>
      </c>
      <c r="B17" s="1" t="s">
        <v>35</v>
      </c>
      <c r="C17" s="1">
        <v>3</v>
      </c>
      <c r="D17" s="1">
        <v>36</v>
      </c>
      <c r="E17" s="1">
        <v>142</v>
      </c>
      <c r="F17" s="1">
        <v>10</v>
      </c>
      <c r="G17" s="1">
        <v>39</v>
      </c>
      <c r="H17" s="12" t="s">
        <v>239</v>
      </c>
      <c r="I17" s="23">
        <v>8.4883</v>
      </c>
      <c r="J17" s="23">
        <v>9.3175</v>
      </c>
      <c r="K17" s="23">
        <v>8.7031</v>
      </c>
      <c r="L17" s="24">
        <f t="shared" si="0"/>
        <v>74.09551374819121</v>
      </c>
      <c r="M17" s="24"/>
      <c r="N17" s="1">
        <v>6.91</v>
      </c>
      <c r="O17" s="1">
        <v>19.78</v>
      </c>
      <c r="P17" s="14">
        <f t="shared" si="1"/>
        <v>13.699200000000001</v>
      </c>
      <c r="Q17" s="10">
        <f t="shared" si="2"/>
        <v>18343.949044585985</v>
      </c>
      <c r="R17" s="10">
        <f t="shared" si="3"/>
        <v>72356.68789808916</v>
      </c>
      <c r="S17" s="10">
        <f t="shared" si="4"/>
        <v>5095.541401273885</v>
      </c>
      <c r="T17" s="10">
        <f t="shared" si="5"/>
        <v>19872.61146496815</v>
      </c>
      <c r="U17" s="10">
        <f t="shared" si="6"/>
        <v>115668.7898089172</v>
      </c>
      <c r="V17" s="11">
        <f t="shared" si="7"/>
        <v>2.6278906797477224</v>
      </c>
      <c r="W17" s="11">
        <f t="shared" si="8"/>
        <v>10.365568792338237</v>
      </c>
      <c r="X17" s="11">
        <f t="shared" si="9"/>
        <v>0.7299696332632561</v>
      </c>
      <c r="Y17" s="11">
        <f t="shared" si="10"/>
        <v>2.846881569726699</v>
      </c>
      <c r="Z17" s="11">
        <f t="shared" si="11"/>
        <v>16.570310675075913</v>
      </c>
      <c r="AA17" s="11">
        <f t="shared" si="12"/>
        <v>3.5466258978626395</v>
      </c>
      <c r="AB17" s="11">
        <f t="shared" si="13"/>
        <v>13.989468819347078</v>
      </c>
      <c r="AC17" s="11">
        <f t="shared" si="14"/>
        <v>0.9851738605173999</v>
      </c>
      <c r="AD17" s="11">
        <f t="shared" si="15"/>
        <v>3.8421780560178593</v>
      </c>
      <c r="AE17" s="11">
        <f t="shared" si="16"/>
        <v>22.363446633744978</v>
      </c>
      <c r="AF17" s="21"/>
      <c r="AG17" s="21"/>
      <c r="AH17" s="22"/>
      <c r="AI17" s="22"/>
      <c r="AJ17" s="22"/>
      <c r="AK17" s="22"/>
      <c r="AM17" s="1">
        <v>6.7680407840379715</v>
      </c>
    </row>
    <row r="18" spans="1:39" s="14" customFormat="1" ht="12.75">
      <c r="A18" s="14">
        <v>1</v>
      </c>
      <c r="B18" s="14" t="s">
        <v>41</v>
      </c>
      <c r="C18" s="14">
        <v>1</v>
      </c>
      <c r="D18" s="14">
        <v>13</v>
      </c>
      <c r="E18" s="14">
        <v>47</v>
      </c>
      <c r="F18" s="14">
        <v>8</v>
      </c>
      <c r="G18" s="14">
        <v>36</v>
      </c>
      <c r="H18" s="12" t="s">
        <v>217</v>
      </c>
      <c r="I18" s="23">
        <v>8.6405</v>
      </c>
      <c r="J18" s="23">
        <v>9.3798</v>
      </c>
      <c r="K18" s="23">
        <v>9.1275</v>
      </c>
      <c r="L18" s="24">
        <f t="shared" si="0"/>
        <v>34.12687677532801</v>
      </c>
      <c r="M18" s="24">
        <f>AVERAGE(L18:L20)</f>
        <v>28.893448240590136</v>
      </c>
      <c r="N18" s="14">
        <v>7.03</v>
      </c>
      <c r="O18" s="14">
        <v>16.94</v>
      </c>
      <c r="P18" s="14">
        <f t="shared" si="1"/>
        <v>10.6493</v>
      </c>
      <c r="Q18" s="10">
        <f t="shared" si="2"/>
        <v>6624.20382165605</v>
      </c>
      <c r="R18" s="10">
        <f t="shared" si="3"/>
        <v>23949.044585987256</v>
      </c>
      <c r="S18" s="10">
        <f t="shared" si="4"/>
        <v>4076.4331210191076</v>
      </c>
      <c r="T18" s="10">
        <f t="shared" si="5"/>
        <v>18343.949044585985</v>
      </c>
      <c r="U18" s="10">
        <f t="shared" si="6"/>
        <v>52993.630573248396</v>
      </c>
      <c r="V18" s="11">
        <f t="shared" si="7"/>
        <v>1.2207375132637825</v>
      </c>
      <c r="W18" s="11">
        <f t="shared" si="8"/>
        <v>4.413435624876753</v>
      </c>
      <c r="X18" s="11">
        <f t="shared" si="9"/>
        <v>0.7512230850854047</v>
      </c>
      <c r="Y18" s="11">
        <f t="shared" si="10"/>
        <v>3.380503882884321</v>
      </c>
      <c r="Z18" s="11">
        <f t="shared" si="11"/>
        <v>9.76590010611026</v>
      </c>
      <c r="AA18" s="11">
        <f t="shared" si="12"/>
        <v>3.577056058485591</v>
      </c>
      <c r="AB18" s="11">
        <f t="shared" si="13"/>
        <v>12.932433442217137</v>
      </c>
      <c r="AC18" s="11">
        <f t="shared" si="14"/>
        <v>2.201265266760364</v>
      </c>
      <c r="AD18" s="11">
        <f t="shared" si="15"/>
        <v>9.905693700421637</v>
      </c>
      <c r="AE18" s="11">
        <f t="shared" si="16"/>
        <v>28.616448467884727</v>
      </c>
      <c r="AF18" s="21">
        <f>AVERAGE(U18:U20)</f>
        <v>135881.10403397027</v>
      </c>
      <c r="AG18" s="21">
        <f>STDEV(U18:U20)/SQRT(3)</f>
        <v>42435.320166107886</v>
      </c>
      <c r="AH18" s="22">
        <f>AVERAGE(Z18:Z20)</f>
        <v>15.076798274425684</v>
      </c>
      <c r="AI18" s="22">
        <f>STDEV(Z18:Z20)/SQRT(3)</f>
        <v>2.6570259707352215</v>
      </c>
      <c r="AJ18" s="22">
        <f>AVERAGE(AE18:AE20)</f>
        <v>54.62107555106548</v>
      </c>
      <c r="AK18" s="22">
        <f>STDEV(AE18:AE20)/SQRT(3)</f>
        <v>13.14973644871792</v>
      </c>
      <c r="AM18" s="14">
        <v>3.8779783894551656</v>
      </c>
    </row>
    <row r="19" spans="1:39" ht="12.75">
      <c r="A19" s="1">
        <v>1</v>
      </c>
      <c r="B19" s="1" t="s">
        <v>41</v>
      </c>
      <c r="C19" s="1">
        <v>2</v>
      </c>
      <c r="D19" s="1">
        <v>50</v>
      </c>
      <c r="E19" s="1">
        <v>143</v>
      </c>
      <c r="F19" s="1">
        <v>14</v>
      </c>
      <c r="G19" s="1">
        <v>110</v>
      </c>
      <c r="H19" s="12" t="s">
        <v>218</v>
      </c>
      <c r="I19" s="23">
        <v>7.0958</v>
      </c>
      <c r="J19" s="23">
        <v>7.9641</v>
      </c>
      <c r="K19" s="23">
        <v>7.7265</v>
      </c>
      <c r="L19" s="24">
        <f t="shared" si="0"/>
        <v>27.363814349879114</v>
      </c>
      <c r="M19" s="24"/>
      <c r="N19" s="1">
        <v>7.11</v>
      </c>
      <c r="O19" s="1">
        <v>24.28</v>
      </c>
      <c r="P19" s="14">
        <f t="shared" si="1"/>
        <v>18.038300000000003</v>
      </c>
      <c r="Q19" s="10">
        <f t="shared" si="2"/>
        <v>25477.707006369423</v>
      </c>
      <c r="R19" s="10">
        <f t="shared" si="3"/>
        <v>72866.24203821654</v>
      </c>
      <c r="S19" s="10">
        <f t="shared" si="4"/>
        <v>7133.757961783438</v>
      </c>
      <c r="T19" s="10">
        <f t="shared" si="5"/>
        <v>56050.95541401273</v>
      </c>
      <c r="U19" s="10">
        <f t="shared" si="6"/>
        <v>161528.66242038214</v>
      </c>
      <c r="V19" s="11">
        <f t="shared" si="7"/>
        <v>2.771879833465459</v>
      </c>
      <c r="W19" s="11">
        <f t="shared" si="8"/>
        <v>7.927576323711213</v>
      </c>
      <c r="X19" s="11">
        <f t="shared" si="9"/>
        <v>0.7761263533703285</v>
      </c>
      <c r="Y19" s="11">
        <f t="shared" si="10"/>
        <v>6.09813563362401</v>
      </c>
      <c r="Z19" s="11">
        <f t="shared" si="11"/>
        <v>17.57371814417101</v>
      </c>
      <c r="AA19" s="11">
        <f t="shared" si="12"/>
        <v>10.129727522719087</v>
      </c>
      <c r="AB19" s="11">
        <f t="shared" si="13"/>
        <v>28.97102071497659</v>
      </c>
      <c r="AC19" s="11">
        <f t="shared" si="14"/>
        <v>2.8363237063613442</v>
      </c>
      <c r="AD19" s="11">
        <f t="shared" si="15"/>
        <v>22.28540054998199</v>
      </c>
      <c r="AE19" s="11">
        <f t="shared" si="16"/>
        <v>64.22247249403901</v>
      </c>
      <c r="AF19" s="21"/>
      <c r="AG19" s="21"/>
      <c r="AH19" s="22"/>
      <c r="AI19" s="22"/>
      <c r="AJ19" s="22"/>
      <c r="AK19" s="22"/>
      <c r="AM19" s="1">
        <v>19.413742200389517</v>
      </c>
    </row>
    <row r="20" spans="1:39" ht="12.75">
      <c r="A20" s="1">
        <v>1</v>
      </c>
      <c r="B20" s="1" t="s">
        <v>41</v>
      </c>
      <c r="C20" s="1">
        <v>3</v>
      </c>
      <c r="D20" s="1">
        <v>113</v>
      </c>
      <c r="E20" s="1">
        <v>96</v>
      </c>
      <c r="F20" s="1">
        <v>16</v>
      </c>
      <c r="G20" s="1">
        <v>154</v>
      </c>
      <c r="H20" s="12" t="s">
        <v>219</v>
      </c>
      <c r="I20" s="23">
        <v>7.8671</v>
      </c>
      <c r="J20" s="23">
        <v>8.9612</v>
      </c>
      <c r="K20" s="23">
        <v>8.6856</v>
      </c>
      <c r="L20" s="24">
        <f t="shared" si="0"/>
        <v>25.18965359656329</v>
      </c>
      <c r="M20" s="24"/>
      <c r="N20" s="1">
        <v>7.06</v>
      </c>
      <c r="O20" s="1">
        <v>27.15</v>
      </c>
      <c r="P20" s="14">
        <f t="shared" si="1"/>
        <v>21.1841</v>
      </c>
      <c r="Q20" s="10">
        <f t="shared" si="2"/>
        <v>57579.6178343949</v>
      </c>
      <c r="R20" s="10">
        <f t="shared" si="3"/>
        <v>48917.197452229295</v>
      </c>
      <c r="S20" s="10">
        <f t="shared" si="4"/>
        <v>8152.866242038215</v>
      </c>
      <c r="T20" s="10">
        <f t="shared" si="5"/>
        <v>78471.33757961783</v>
      </c>
      <c r="U20" s="10">
        <f t="shared" si="6"/>
        <v>193121.01910828025</v>
      </c>
      <c r="V20" s="11">
        <f t="shared" si="7"/>
        <v>5.33418932123621</v>
      </c>
      <c r="W20" s="11">
        <f t="shared" si="8"/>
        <v>4.531700662289169</v>
      </c>
      <c r="X20" s="11">
        <f t="shared" si="9"/>
        <v>0.7552834437148616</v>
      </c>
      <c r="Y20" s="11">
        <f t="shared" si="10"/>
        <v>7.269603145755543</v>
      </c>
      <c r="Z20" s="11">
        <f t="shared" si="11"/>
        <v>17.890776572995783</v>
      </c>
      <c r="AA20" s="11">
        <f t="shared" si="12"/>
        <v>21.176112250959942</v>
      </c>
      <c r="AB20" s="11">
        <f t="shared" si="13"/>
        <v>17.990325452142958</v>
      </c>
      <c r="AC20" s="11">
        <f t="shared" si="14"/>
        <v>2.99838757535716</v>
      </c>
      <c r="AD20" s="11">
        <f t="shared" si="15"/>
        <v>28.859480412812662</v>
      </c>
      <c r="AE20" s="11">
        <f t="shared" si="16"/>
        <v>71.02430569127272</v>
      </c>
      <c r="AF20" s="21"/>
      <c r="AG20" s="21"/>
      <c r="AH20" s="22"/>
      <c r="AI20" s="22"/>
      <c r="AJ20" s="22"/>
      <c r="AK20" s="22"/>
      <c r="AM20" s="1">
        <v>1.043684728935507</v>
      </c>
    </row>
    <row r="21" spans="1:39" s="14" customFormat="1" ht="12.75">
      <c r="A21" s="14">
        <v>2</v>
      </c>
      <c r="B21" s="14" t="s">
        <v>41</v>
      </c>
      <c r="C21" s="14">
        <v>1</v>
      </c>
      <c r="D21" s="14">
        <v>27</v>
      </c>
      <c r="E21" s="14">
        <v>130</v>
      </c>
      <c r="F21" s="14">
        <v>19</v>
      </c>
      <c r="G21" s="14">
        <v>59</v>
      </c>
      <c r="H21" s="15" t="s">
        <v>222</v>
      </c>
      <c r="I21" s="23">
        <v>8.6431</v>
      </c>
      <c r="J21" s="23">
        <v>9.2884</v>
      </c>
      <c r="K21" s="23">
        <v>8.9119</v>
      </c>
      <c r="L21" s="24">
        <f t="shared" si="0"/>
        <v>58.34495583449569</v>
      </c>
      <c r="M21" s="24">
        <f>AVERAGE(L21:L23)</f>
        <v>39.501998146654884</v>
      </c>
      <c r="N21" s="14">
        <v>6.9</v>
      </c>
      <c r="O21" s="14">
        <v>13.35</v>
      </c>
      <c r="P21" s="14">
        <f t="shared" si="1"/>
        <v>7.095299999999998</v>
      </c>
      <c r="Q21" s="10">
        <f t="shared" si="2"/>
        <v>13757.961783439488</v>
      </c>
      <c r="R21" s="10">
        <f t="shared" si="3"/>
        <v>66242.0382165605</v>
      </c>
      <c r="S21" s="10">
        <f t="shared" si="4"/>
        <v>9681.52866242038</v>
      </c>
      <c r="T21" s="10">
        <f t="shared" si="5"/>
        <v>30063.69426751592</v>
      </c>
      <c r="U21" s="10">
        <f t="shared" si="6"/>
        <v>119745.2229299363</v>
      </c>
      <c r="V21" s="11">
        <f t="shared" si="7"/>
        <v>3.805335926599299</v>
      </c>
      <c r="W21" s="11">
        <f t="shared" si="8"/>
        <v>18.321987794737367</v>
      </c>
      <c r="X21" s="11">
        <f t="shared" si="9"/>
        <v>2.677828985384692</v>
      </c>
      <c r="Y21" s="11">
        <f t="shared" si="10"/>
        <v>8.315363691457728</v>
      </c>
      <c r="Z21" s="11">
        <f t="shared" si="11"/>
        <v>33.120516398179085</v>
      </c>
      <c r="AA21" s="11">
        <f t="shared" si="12"/>
        <v>6.522133528378547</v>
      </c>
      <c r="AB21" s="11">
        <f t="shared" si="13"/>
        <v>31.402865136637452</v>
      </c>
      <c r="AC21" s="11">
        <f t="shared" si="14"/>
        <v>4.589649519970089</v>
      </c>
      <c r="AD21" s="11">
        <f t="shared" si="15"/>
        <v>14.252069562012382</v>
      </c>
      <c r="AE21" s="11">
        <f t="shared" si="16"/>
        <v>56.76671774699847</v>
      </c>
      <c r="AF21" s="21">
        <f>AVERAGE(U21:U23)</f>
        <v>140297.2399150743</v>
      </c>
      <c r="AG21" s="21">
        <f>STDEV(U21:U23)/SQRT(3)</f>
        <v>10277.061236454065</v>
      </c>
      <c r="AH21" s="22">
        <f>AVERAGE(Z21:Z23)</f>
        <v>22.516310401945088</v>
      </c>
      <c r="AI21" s="22">
        <f>STDEV(Z21:Z23)/SQRT(3)</f>
        <v>6.686840654983291</v>
      </c>
      <c r="AJ21" s="22">
        <f>AVERAGE(AE21:AE23)</f>
        <v>57.93654157669139</v>
      </c>
      <c r="AK21" s="22">
        <f>STDEV(AE21:AE23)/SQRT(3)</f>
        <v>1.7605062203050716</v>
      </c>
      <c r="AM21" s="14">
        <v>18.546591599096217</v>
      </c>
    </row>
    <row r="22" spans="1:39" ht="12.75">
      <c r="A22" s="1">
        <v>2</v>
      </c>
      <c r="B22" s="1" t="s">
        <v>41</v>
      </c>
      <c r="C22" s="1">
        <v>2</v>
      </c>
      <c r="D22" s="1">
        <v>37</v>
      </c>
      <c r="E22" s="1">
        <v>177</v>
      </c>
      <c r="F22" s="1">
        <v>21</v>
      </c>
      <c r="G22" s="1">
        <v>61</v>
      </c>
      <c r="H22" s="12" t="s">
        <v>223</v>
      </c>
      <c r="I22" s="23">
        <v>8.5707</v>
      </c>
      <c r="J22" s="23">
        <v>9.3761</v>
      </c>
      <c r="K22" s="23">
        <v>9.0248</v>
      </c>
      <c r="L22" s="24">
        <f t="shared" si="0"/>
        <v>43.61807797367754</v>
      </c>
      <c r="M22" s="24"/>
      <c r="N22" s="1">
        <v>7.13</v>
      </c>
      <c r="O22" s="1">
        <v>18.52</v>
      </c>
      <c r="P22" s="14">
        <f t="shared" si="1"/>
        <v>12.1954</v>
      </c>
      <c r="Q22" s="10">
        <f t="shared" si="2"/>
        <v>18853.503184713372</v>
      </c>
      <c r="R22" s="10">
        <f t="shared" si="3"/>
        <v>90191.08280254775</v>
      </c>
      <c r="S22" s="10">
        <f t="shared" si="4"/>
        <v>10700.636942675157</v>
      </c>
      <c r="T22" s="10">
        <f t="shared" si="5"/>
        <v>31082.802547770698</v>
      </c>
      <c r="U22" s="10">
        <f t="shared" si="6"/>
        <v>150828.02547770698</v>
      </c>
      <c r="V22" s="11">
        <f t="shared" si="7"/>
        <v>3.033930826377159</v>
      </c>
      <c r="W22" s="11">
        <f t="shared" si="8"/>
        <v>14.513669088344786</v>
      </c>
      <c r="X22" s="11">
        <f t="shared" si="9"/>
        <v>1.7219607392951441</v>
      </c>
      <c r="Y22" s="11">
        <f t="shared" si="10"/>
        <v>5.001885957000181</v>
      </c>
      <c r="Z22" s="11">
        <f t="shared" si="11"/>
        <v>24.27144661101727</v>
      </c>
      <c r="AA22" s="11">
        <f t="shared" si="12"/>
        <v>6.955672893720954</v>
      </c>
      <c r="AB22" s="11">
        <f t="shared" si="13"/>
        <v>33.274435194286724</v>
      </c>
      <c r="AC22" s="11">
        <f t="shared" si="14"/>
        <v>3.9478143450848657</v>
      </c>
      <c r="AD22" s="11">
        <f t="shared" si="15"/>
        <v>11.467460716675086</v>
      </c>
      <c r="AE22" s="11">
        <f t="shared" si="16"/>
        <v>55.645383149767625</v>
      </c>
      <c r="AF22" s="21"/>
      <c r="AG22" s="21"/>
      <c r="AH22" s="22"/>
      <c r="AI22" s="22"/>
      <c r="AJ22" s="22"/>
      <c r="AK22" s="22"/>
      <c r="AM22" s="1">
        <v>10.670846868625825</v>
      </c>
    </row>
    <row r="23" spans="1:39" ht="12.75">
      <c r="A23" s="1">
        <v>2</v>
      </c>
      <c r="B23" s="1" t="s">
        <v>41</v>
      </c>
      <c r="C23" s="1">
        <v>3</v>
      </c>
      <c r="D23" s="1">
        <v>30</v>
      </c>
      <c r="E23" s="1">
        <v>84</v>
      </c>
      <c r="F23" s="1">
        <v>11</v>
      </c>
      <c r="G23" s="1">
        <v>170</v>
      </c>
      <c r="H23" s="12" t="s">
        <v>224</v>
      </c>
      <c r="I23" s="23">
        <v>9.096</v>
      </c>
      <c r="J23" s="23">
        <v>10.7801</v>
      </c>
      <c r="K23" s="23">
        <v>10.5015</v>
      </c>
      <c r="L23" s="24">
        <f t="shared" si="0"/>
        <v>16.542960631791416</v>
      </c>
      <c r="M23" s="24"/>
      <c r="N23" s="1">
        <v>6.87</v>
      </c>
      <c r="O23" s="1">
        <v>34.23</v>
      </c>
      <c r="P23" s="14">
        <f t="shared" si="1"/>
        <v>29.044099999999993</v>
      </c>
      <c r="Q23" s="10">
        <f t="shared" si="2"/>
        <v>15286.624203821653</v>
      </c>
      <c r="R23" s="10">
        <f t="shared" si="3"/>
        <v>42802.54777070063</v>
      </c>
      <c r="S23" s="10">
        <f t="shared" si="4"/>
        <v>5605.095541401273</v>
      </c>
      <c r="T23" s="10">
        <f t="shared" si="5"/>
        <v>86624.20382165603</v>
      </c>
      <c r="U23" s="10">
        <f t="shared" si="6"/>
        <v>150318.4713375796</v>
      </c>
      <c r="V23" s="11">
        <f t="shared" si="7"/>
        <v>1.0329120199971769</v>
      </c>
      <c r="W23" s="11">
        <f t="shared" si="8"/>
        <v>2.8921536559920953</v>
      </c>
      <c r="X23" s="11">
        <f t="shared" si="9"/>
        <v>0.37873440733229824</v>
      </c>
      <c r="Y23" s="11">
        <f t="shared" si="10"/>
        <v>5.853168113317336</v>
      </c>
      <c r="Z23" s="11">
        <f t="shared" si="11"/>
        <v>10.156968196638907</v>
      </c>
      <c r="AA23" s="11">
        <f t="shared" si="12"/>
        <v>6.243815983048278</v>
      </c>
      <c r="AB23" s="11">
        <f t="shared" si="13"/>
        <v>17.482684752535178</v>
      </c>
      <c r="AC23" s="11">
        <f t="shared" si="14"/>
        <v>2.2893991937843685</v>
      </c>
      <c r="AD23" s="11">
        <f t="shared" si="15"/>
        <v>35.381623903940245</v>
      </c>
      <c r="AE23" s="11">
        <f t="shared" si="16"/>
        <v>61.39752383330807</v>
      </c>
      <c r="AF23" s="21"/>
      <c r="AG23" s="21"/>
      <c r="AH23" s="22"/>
      <c r="AI23" s="22"/>
      <c r="AJ23" s="22"/>
      <c r="AK23" s="22"/>
      <c r="AM23" s="1">
        <v>7.19962731340966</v>
      </c>
    </row>
    <row r="24" spans="1:39" s="14" customFormat="1" ht="12.75">
      <c r="A24" s="14">
        <v>3</v>
      </c>
      <c r="B24" s="14" t="s">
        <v>41</v>
      </c>
      <c r="C24" s="14">
        <v>1</v>
      </c>
      <c r="D24" s="14">
        <v>18</v>
      </c>
      <c r="E24" s="14">
        <v>38</v>
      </c>
      <c r="F24" s="14">
        <v>3</v>
      </c>
      <c r="G24" s="14">
        <v>47</v>
      </c>
      <c r="H24" s="15" t="s">
        <v>228</v>
      </c>
      <c r="I24" s="23">
        <v>7.7783</v>
      </c>
      <c r="J24" s="23">
        <v>9.6789</v>
      </c>
      <c r="K24" s="23">
        <v>9.3074</v>
      </c>
      <c r="L24" s="24">
        <f t="shared" si="0"/>
        <v>19.54645901294333</v>
      </c>
      <c r="M24" s="24">
        <f>AVERAGE(L24:L26)</f>
        <v>16.7957409864665</v>
      </c>
      <c r="N24" s="14">
        <v>6.77</v>
      </c>
      <c r="O24" s="14">
        <v>31.03</v>
      </c>
      <c r="P24" s="14">
        <f t="shared" si="1"/>
        <v>26.160600000000002</v>
      </c>
      <c r="Q24" s="10">
        <f t="shared" si="2"/>
        <v>9171.974522292992</v>
      </c>
      <c r="R24" s="10">
        <f t="shared" si="3"/>
        <v>19363.05732484076</v>
      </c>
      <c r="S24" s="10">
        <f t="shared" si="4"/>
        <v>1528.6624203821655</v>
      </c>
      <c r="T24" s="10">
        <f t="shared" si="5"/>
        <v>23949.044585987256</v>
      </c>
      <c r="U24" s="10">
        <f t="shared" si="6"/>
        <v>54012.73885350318</v>
      </c>
      <c r="V24" s="11">
        <f t="shared" si="7"/>
        <v>0.6880576133574917</v>
      </c>
      <c r="W24" s="11">
        <f t="shared" si="8"/>
        <v>1.4525660726435936</v>
      </c>
      <c r="X24" s="11">
        <f t="shared" si="9"/>
        <v>0.1146762688929153</v>
      </c>
      <c r="Y24" s="11">
        <f t="shared" si="10"/>
        <v>1.7965948793223396</v>
      </c>
      <c r="Z24" s="11">
        <f t="shared" si="11"/>
        <v>4.05189483421634</v>
      </c>
      <c r="AA24" s="11">
        <f t="shared" si="12"/>
        <v>3.520113862576704</v>
      </c>
      <c r="AB24" s="11">
        <f t="shared" si="13"/>
        <v>7.4313514876619315</v>
      </c>
      <c r="AC24" s="11">
        <f t="shared" si="14"/>
        <v>0.586685643762784</v>
      </c>
      <c r="AD24" s="11">
        <f t="shared" si="15"/>
        <v>9.191408418950283</v>
      </c>
      <c r="AE24" s="11">
        <f t="shared" si="16"/>
        <v>20.7295594129517</v>
      </c>
      <c r="AF24" s="21">
        <f>AVERAGE(U24:U26)</f>
        <v>60297.23991507429</v>
      </c>
      <c r="AG24" s="21">
        <f>STDEV(U24:U26)/SQRT(3)</f>
        <v>9229.980921745111</v>
      </c>
      <c r="AH24" s="22">
        <f>AVERAGE(Z24:Z26)</f>
        <v>4.899304669236493</v>
      </c>
      <c r="AI24" s="22">
        <f>STDEV(Z24:Z26)/SQRT(3)</f>
        <v>0.9357158992828403</v>
      </c>
      <c r="AJ24" s="22">
        <f>AVERAGE(AE24:AE26)</f>
        <v>30.102016627067684</v>
      </c>
      <c r="AK24" s="22">
        <f>STDEV(AE24:AE26)/SQRT(3)</f>
        <v>7.56262063464973</v>
      </c>
      <c r="AM24" s="14">
        <v>20.978776471136698</v>
      </c>
    </row>
    <row r="25" spans="1:37" ht="12.75">
      <c r="A25" s="1">
        <v>3</v>
      </c>
      <c r="B25" s="1" t="s">
        <v>41</v>
      </c>
      <c r="C25" s="1">
        <v>2</v>
      </c>
      <c r="D25" s="1">
        <v>23</v>
      </c>
      <c r="E25" s="1">
        <v>65</v>
      </c>
      <c r="F25" s="1">
        <v>17</v>
      </c>
      <c r="G25" s="1">
        <v>49</v>
      </c>
      <c r="H25" s="12" t="s">
        <v>229</v>
      </c>
      <c r="I25" s="23">
        <v>7.4332</v>
      </c>
      <c r="J25" s="23">
        <v>9.1972</v>
      </c>
      <c r="K25" s="23">
        <v>8.9323</v>
      </c>
      <c r="L25" s="24">
        <f t="shared" si="0"/>
        <v>15.017006802721133</v>
      </c>
      <c r="M25" s="24"/>
      <c r="N25" s="1">
        <v>6.87</v>
      </c>
      <c r="O25" s="1">
        <v>27.86</v>
      </c>
      <c r="P25" s="14">
        <f t="shared" si="1"/>
        <v>22.753999999999998</v>
      </c>
      <c r="Q25" s="10">
        <f t="shared" si="2"/>
        <v>11719.745222929934</v>
      </c>
      <c r="R25" s="10">
        <f t="shared" si="3"/>
        <v>33121.01910828025</v>
      </c>
      <c r="S25" s="10">
        <f t="shared" si="4"/>
        <v>8662.420382165605</v>
      </c>
      <c r="T25" s="10">
        <f t="shared" si="5"/>
        <v>24968.152866242035</v>
      </c>
      <c r="U25" s="10">
        <f t="shared" si="6"/>
        <v>78471.33757961783</v>
      </c>
      <c r="V25" s="11">
        <f t="shared" si="7"/>
        <v>1.0108112859277492</v>
      </c>
      <c r="W25" s="11">
        <f t="shared" si="8"/>
        <v>2.856640590665378</v>
      </c>
      <c r="X25" s="11">
        <f t="shared" si="9"/>
        <v>0.747121385250945</v>
      </c>
      <c r="Y25" s="11">
        <f t="shared" si="10"/>
        <v>2.1534675221939</v>
      </c>
      <c r="Z25" s="11">
        <f t="shared" si="11"/>
        <v>6.7680407840379715</v>
      </c>
      <c r="AA25" s="11">
        <f t="shared" si="12"/>
        <v>6.731110261897109</v>
      </c>
      <c r="AB25" s="11">
        <f t="shared" si="13"/>
        <v>19.022702914057046</v>
      </c>
      <c r="AC25" s="11">
        <f t="shared" si="14"/>
        <v>4.975168454445689</v>
      </c>
      <c r="AD25" s="11">
        <f t="shared" si="15"/>
        <v>14.340191427519926</v>
      </c>
      <c r="AE25" s="11">
        <f t="shared" si="16"/>
        <v>45.06917305791977</v>
      </c>
      <c r="AF25" s="21"/>
      <c r="AG25" s="21"/>
      <c r="AH25" s="22"/>
      <c r="AI25" s="22"/>
      <c r="AJ25" s="22"/>
      <c r="AK25" s="22"/>
    </row>
    <row r="26" spans="1:37" ht="12.75">
      <c r="A26" s="1">
        <v>3</v>
      </c>
      <c r="B26" s="1" t="s">
        <v>41</v>
      </c>
      <c r="C26" s="1">
        <v>3</v>
      </c>
      <c r="D26" s="1">
        <v>24</v>
      </c>
      <c r="E26" s="1">
        <v>22</v>
      </c>
      <c r="F26" s="1">
        <v>6</v>
      </c>
      <c r="G26" s="1">
        <v>43</v>
      </c>
      <c r="H26" s="12" t="s">
        <v>230</v>
      </c>
      <c r="I26" s="23">
        <v>8.612</v>
      </c>
      <c r="J26" s="23">
        <v>10.2393</v>
      </c>
      <c r="K26" s="23">
        <v>9.9818</v>
      </c>
      <c r="L26" s="24">
        <f t="shared" si="0"/>
        <v>15.823757143735039</v>
      </c>
      <c r="M26" s="24"/>
      <c r="N26" s="1">
        <v>6.85</v>
      </c>
      <c r="O26" s="1">
        <v>29.72</v>
      </c>
      <c r="P26" s="14">
        <f t="shared" si="1"/>
        <v>24.497299999999996</v>
      </c>
      <c r="Q26" s="10">
        <f t="shared" si="2"/>
        <v>12229.299363057324</v>
      </c>
      <c r="R26" s="10">
        <f t="shared" si="3"/>
        <v>11210.191082802547</v>
      </c>
      <c r="S26" s="10">
        <f t="shared" si="4"/>
        <v>3057.324840764331</v>
      </c>
      <c r="T26" s="10">
        <f t="shared" si="5"/>
        <v>21910.828025477706</v>
      </c>
      <c r="U26" s="10">
        <f t="shared" si="6"/>
        <v>48407.64331210191</v>
      </c>
      <c r="V26" s="11">
        <f t="shared" si="7"/>
        <v>0.9796998036518312</v>
      </c>
      <c r="W26" s="11">
        <f t="shared" si="8"/>
        <v>0.8980581533475119</v>
      </c>
      <c r="X26" s="11">
        <f t="shared" si="9"/>
        <v>0.2449249509129578</v>
      </c>
      <c r="Y26" s="11">
        <f t="shared" si="10"/>
        <v>1.7552954815428643</v>
      </c>
      <c r="Z26" s="11">
        <f t="shared" si="11"/>
        <v>3.8779783894551656</v>
      </c>
      <c r="AA26" s="11">
        <f t="shared" si="12"/>
        <v>6.1913222931364</v>
      </c>
      <c r="AB26" s="11">
        <f t="shared" si="13"/>
        <v>5.6753787687083666</v>
      </c>
      <c r="AC26" s="11">
        <f t="shared" si="14"/>
        <v>1.5478305732841</v>
      </c>
      <c r="AD26" s="11">
        <f t="shared" si="15"/>
        <v>11.092785775202715</v>
      </c>
      <c r="AE26" s="11">
        <f t="shared" si="16"/>
        <v>24.50731741033158</v>
      </c>
      <c r="AF26" s="21"/>
      <c r="AG26" s="21"/>
      <c r="AH26" s="22"/>
      <c r="AI26" s="22"/>
      <c r="AJ26" s="22"/>
      <c r="AK26" s="22"/>
    </row>
    <row r="27" spans="1:37" s="14" customFormat="1" ht="12.75">
      <c r="A27" s="14">
        <v>4</v>
      </c>
      <c r="B27" s="14" t="s">
        <v>41</v>
      </c>
      <c r="C27" s="14">
        <v>1</v>
      </c>
      <c r="D27" s="14">
        <v>65</v>
      </c>
      <c r="E27" s="14">
        <v>147</v>
      </c>
      <c r="F27" s="14">
        <v>10</v>
      </c>
      <c r="G27" s="14">
        <v>91</v>
      </c>
      <c r="H27" s="15" t="s">
        <v>234</v>
      </c>
      <c r="I27" s="23">
        <v>8.9669</v>
      </c>
      <c r="J27" s="23">
        <v>10.0595</v>
      </c>
      <c r="K27" s="23">
        <v>9.8026</v>
      </c>
      <c r="L27" s="24">
        <f t="shared" si="0"/>
        <v>23.512721947647822</v>
      </c>
      <c r="M27" s="24">
        <f>AVERAGE(L27:L29)</f>
        <v>25.20974763435332</v>
      </c>
      <c r="N27" s="14">
        <v>6.78</v>
      </c>
      <c r="O27" s="14">
        <v>21.81</v>
      </c>
      <c r="P27" s="14">
        <f t="shared" si="1"/>
        <v>16.1226</v>
      </c>
      <c r="Q27" s="10">
        <f t="shared" si="2"/>
        <v>33121.01910828025</v>
      </c>
      <c r="R27" s="10">
        <f t="shared" si="3"/>
        <v>74904.45859872611</v>
      </c>
      <c r="S27" s="10">
        <f t="shared" si="4"/>
        <v>5095.541401273885</v>
      </c>
      <c r="T27" s="10">
        <f t="shared" si="5"/>
        <v>46369.42675159235</v>
      </c>
      <c r="U27" s="10">
        <f t="shared" si="6"/>
        <v>159490.4458598726</v>
      </c>
      <c r="V27" s="11">
        <f t="shared" si="7"/>
        <v>4.031607805192711</v>
      </c>
      <c r="W27" s="11">
        <f t="shared" si="8"/>
        <v>9.117636113281979</v>
      </c>
      <c r="X27" s="11">
        <f t="shared" si="9"/>
        <v>0.6202473546450324</v>
      </c>
      <c r="Y27" s="11">
        <f t="shared" si="10"/>
        <v>5.644250927269796</v>
      </c>
      <c r="Z27" s="11">
        <f t="shared" si="11"/>
        <v>19.413742200389517</v>
      </c>
      <c r="AA27" s="11">
        <f t="shared" si="12"/>
        <v>17.146495476658448</v>
      </c>
      <c r="AB27" s="11">
        <f t="shared" si="13"/>
        <v>38.77745900105833</v>
      </c>
      <c r="AC27" s="11">
        <f t="shared" si="14"/>
        <v>2.637922381024376</v>
      </c>
      <c r="AD27" s="11">
        <f t="shared" si="15"/>
        <v>24.005093667321823</v>
      </c>
      <c r="AE27" s="11">
        <f t="shared" si="16"/>
        <v>82.56697052606297</v>
      </c>
      <c r="AF27" s="21">
        <f>AVERAGE(U27:U29)</f>
        <v>132144.37367303608</v>
      </c>
      <c r="AG27" s="21">
        <f>STDEV(U27:U29)/SQRT(3)</f>
        <v>65143.48487837224</v>
      </c>
      <c r="AH27" s="22">
        <f>AVERAGE(Z27:Z29)</f>
        <v>13.001339509473747</v>
      </c>
      <c r="AI27" s="22">
        <f>STDEV(Z27:Z29)/SQRT(3)</f>
        <v>5.984065463914078</v>
      </c>
      <c r="AJ27" s="22">
        <f>AVERAGE(AE27:AE29)</f>
        <v>66.07770274096212</v>
      </c>
      <c r="AK27" s="22">
        <f>STDEV(AE27:AE29)/SQRT(3)</f>
        <v>32.755028791101836</v>
      </c>
    </row>
    <row r="28" spans="1:37" ht="12.75">
      <c r="A28" s="1">
        <v>4</v>
      </c>
      <c r="B28" s="1" t="s">
        <v>41</v>
      </c>
      <c r="C28" s="1">
        <v>2</v>
      </c>
      <c r="D28" s="1">
        <v>4</v>
      </c>
      <c r="E28" s="1">
        <v>6</v>
      </c>
      <c r="F28" s="1">
        <v>0</v>
      </c>
      <c r="G28" s="1">
        <v>6</v>
      </c>
      <c r="H28" s="12" t="s">
        <v>235</v>
      </c>
      <c r="I28" s="23">
        <v>8.4717</v>
      </c>
      <c r="J28" s="23">
        <v>9.222</v>
      </c>
      <c r="K28" s="23">
        <v>8.9544</v>
      </c>
      <c r="L28" s="24">
        <f t="shared" si="0"/>
        <v>35.66573370651741</v>
      </c>
      <c r="M28" s="24"/>
      <c r="N28" s="1">
        <v>6.83</v>
      </c>
      <c r="O28" s="1">
        <v>21.41</v>
      </c>
      <c r="P28" s="14">
        <f t="shared" si="1"/>
        <v>15.3303</v>
      </c>
      <c r="Q28" s="10">
        <f t="shared" si="2"/>
        <v>2038.2165605095538</v>
      </c>
      <c r="R28" s="10">
        <f t="shared" si="3"/>
        <v>3057.324840764331</v>
      </c>
      <c r="S28" s="10">
        <f t="shared" si="4"/>
        <v>0</v>
      </c>
      <c r="T28" s="10">
        <f t="shared" si="5"/>
        <v>3057.324840764331</v>
      </c>
      <c r="U28" s="10">
        <f t="shared" si="6"/>
        <v>8152.866242038215</v>
      </c>
      <c r="V28" s="11">
        <f t="shared" si="7"/>
        <v>0.2609211822338767</v>
      </c>
      <c r="W28" s="11">
        <f t="shared" si="8"/>
        <v>0.3913817733508151</v>
      </c>
      <c r="X28" s="11">
        <f t="shared" si="9"/>
        <v>0</v>
      </c>
      <c r="Y28" s="11">
        <f t="shared" si="10"/>
        <v>0.3913817733508151</v>
      </c>
      <c r="Z28" s="11">
        <f t="shared" si="11"/>
        <v>1.043684728935507</v>
      </c>
      <c r="AA28" s="11">
        <f t="shared" si="12"/>
        <v>0.731573852877719</v>
      </c>
      <c r="AB28" s="11">
        <f t="shared" si="13"/>
        <v>1.0973607793165785</v>
      </c>
      <c r="AC28" s="11">
        <f t="shared" si="14"/>
        <v>0</v>
      </c>
      <c r="AD28" s="11">
        <f t="shared" si="15"/>
        <v>1.0973607793165785</v>
      </c>
      <c r="AE28" s="11">
        <f t="shared" si="16"/>
        <v>2.926295411510876</v>
      </c>
      <c r="AF28" s="21"/>
      <c r="AG28" s="21"/>
      <c r="AH28" s="22"/>
      <c r="AI28" s="22"/>
      <c r="AJ28" s="22"/>
      <c r="AK28" s="22"/>
    </row>
    <row r="29" spans="1:37" ht="12.75">
      <c r="A29" s="1">
        <v>4</v>
      </c>
      <c r="B29" s="1" t="s">
        <v>41</v>
      </c>
      <c r="C29" s="1">
        <v>3</v>
      </c>
      <c r="D29" s="1">
        <v>170</v>
      </c>
      <c r="E29" s="1">
        <v>145</v>
      </c>
      <c r="F29" s="1">
        <v>29</v>
      </c>
      <c r="G29" s="1">
        <v>105</v>
      </c>
      <c r="H29" s="12" t="s">
        <v>236</v>
      </c>
      <c r="I29" s="23">
        <v>8.005</v>
      </c>
      <c r="J29" s="23">
        <v>9.2943</v>
      </c>
      <c r="K29" s="23">
        <v>9.0822</v>
      </c>
      <c r="L29" s="24">
        <f t="shared" si="0"/>
        <v>16.450787248894724</v>
      </c>
      <c r="M29" s="24"/>
      <c r="N29" s="1">
        <v>6.96</v>
      </c>
      <c r="O29" s="1">
        <v>29.88</v>
      </c>
      <c r="P29" s="14">
        <f t="shared" si="1"/>
        <v>24.2093</v>
      </c>
      <c r="Q29" s="10">
        <f t="shared" si="2"/>
        <v>86624.20382165603</v>
      </c>
      <c r="R29" s="10">
        <f t="shared" si="3"/>
        <v>73885.35031847133</v>
      </c>
      <c r="S29" s="10">
        <f t="shared" si="4"/>
        <v>14777.070063694266</v>
      </c>
      <c r="T29" s="10">
        <f t="shared" si="5"/>
        <v>53503.18471337579</v>
      </c>
      <c r="U29" s="10">
        <f t="shared" si="6"/>
        <v>228789.80891719743</v>
      </c>
      <c r="V29" s="11">
        <f t="shared" si="7"/>
        <v>7.022094814802577</v>
      </c>
      <c r="W29" s="11">
        <f t="shared" si="8"/>
        <v>5.989433812625727</v>
      </c>
      <c r="X29" s="11">
        <f t="shared" si="9"/>
        <v>1.1978867625251453</v>
      </c>
      <c r="Y29" s="11">
        <f t="shared" si="10"/>
        <v>4.3371762091427675</v>
      </c>
      <c r="Z29" s="11">
        <f t="shared" si="11"/>
        <v>18.546591599096217</v>
      </c>
      <c r="AA29" s="11">
        <f t="shared" si="12"/>
        <v>42.68546367149918</v>
      </c>
      <c r="AB29" s="11">
        <f t="shared" si="13"/>
        <v>36.40818960216106</v>
      </c>
      <c r="AC29" s="11">
        <f t="shared" si="14"/>
        <v>7.281637920432212</v>
      </c>
      <c r="AD29" s="11">
        <f t="shared" si="15"/>
        <v>26.36455109122008</v>
      </c>
      <c r="AE29" s="11">
        <f t="shared" si="16"/>
        <v>112.73984228531253</v>
      </c>
      <c r="AF29" s="21"/>
      <c r="AG29" s="21"/>
      <c r="AH29" s="22"/>
      <c r="AI29" s="22"/>
      <c r="AJ29" s="22"/>
      <c r="AK29" s="22"/>
    </row>
    <row r="30" spans="1:37" s="14" customFormat="1" ht="12.75">
      <c r="A30" s="14">
        <v>5</v>
      </c>
      <c r="B30" s="14" t="s">
        <v>41</v>
      </c>
      <c r="C30" s="14">
        <v>1</v>
      </c>
      <c r="D30" s="14">
        <v>7</v>
      </c>
      <c r="E30" s="14">
        <v>40</v>
      </c>
      <c r="F30" s="14">
        <v>5</v>
      </c>
      <c r="G30" s="14">
        <v>61</v>
      </c>
      <c r="H30" s="15" t="s">
        <v>240</v>
      </c>
      <c r="I30" s="23">
        <v>6.7708</v>
      </c>
      <c r="J30" s="23">
        <v>7.6304</v>
      </c>
      <c r="K30" s="23">
        <v>7.0755</v>
      </c>
      <c r="L30" s="24">
        <f t="shared" si="0"/>
        <v>64.5532805956259</v>
      </c>
      <c r="M30" s="24">
        <f>AVERAGE(L30:L32)</f>
        <v>65.11937910190134</v>
      </c>
      <c r="N30" s="14">
        <v>6.83</v>
      </c>
      <c r="O30" s="14">
        <v>16.56</v>
      </c>
      <c r="P30" s="14">
        <f t="shared" si="1"/>
        <v>10.589599999999997</v>
      </c>
      <c r="Q30" s="10">
        <f t="shared" si="2"/>
        <v>3566.878980891719</v>
      </c>
      <c r="R30" s="10">
        <f t="shared" si="3"/>
        <v>20382.16560509554</v>
      </c>
      <c r="S30" s="10">
        <f t="shared" si="4"/>
        <v>2547.7707006369424</v>
      </c>
      <c r="T30" s="10">
        <f t="shared" si="5"/>
        <v>31082.802547770698</v>
      </c>
      <c r="U30" s="10">
        <f t="shared" si="6"/>
        <v>57579.6178343949</v>
      </c>
      <c r="V30" s="11">
        <f t="shared" si="7"/>
        <v>0.661025912215759</v>
      </c>
      <c r="W30" s="11">
        <f t="shared" si="8"/>
        <v>3.7772909269471944</v>
      </c>
      <c r="X30" s="11">
        <f t="shared" si="9"/>
        <v>0.4721613658683993</v>
      </c>
      <c r="Y30" s="11">
        <f t="shared" si="10"/>
        <v>5.7603686635944715</v>
      </c>
      <c r="Z30" s="11">
        <f t="shared" si="11"/>
        <v>10.670846868625825</v>
      </c>
      <c r="AA30" s="11">
        <f t="shared" si="12"/>
        <v>1.0240004940361618</v>
      </c>
      <c r="AB30" s="11">
        <f t="shared" si="13"/>
        <v>5.851431394492353</v>
      </c>
      <c r="AC30" s="11">
        <f t="shared" si="14"/>
        <v>0.7314289243115442</v>
      </c>
      <c r="AD30" s="11">
        <f t="shared" si="15"/>
        <v>8.923432876600838</v>
      </c>
      <c r="AE30" s="11">
        <f t="shared" si="16"/>
        <v>16.530293689440896</v>
      </c>
      <c r="AF30" s="21">
        <f>AVERAGE(U30:U32)</f>
        <v>67091.29511677282</v>
      </c>
      <c r="AG30" s="21">
        <f>STDEV(U30:U32)/SQRT(3)</f>
        <v>12420.073671019569</v>
      </c>
      <c r="AH30" s="22">
        <f>AVERAGE(Z30:Z32)</f>
        <v>12.949750217724059</v>
      </c>
      <c r="AI30" s="22">
        <f>STDEV(Z30:Z32)/SQRT(3)</f>
        <v>4.137684063725377</v>
      </c>
      <c r="AJ30" s="22">
        <f>AVERAGE(AE30:AE32)</f>
        <v>19.00817230910921</v>
      </c>
      <c r="AK30" s="22">
        <f>STDEV(AE30:AE32)/SQRT(3)</f>
        <v>3.9514546011200737</v>
      </c>
    </row>
    <row r="31" spans="1:32" ht="12.75">
      <c r="A31" s="1">
        <v>5</v>
      </c>
      <c r="B31" s="1" t="s">
        <v>41</v>
      </c>
      <c r="C31" s="1">
        <v>2</v>
      </c>
      <c r="D31" s="1">
        <v>2</v>
      </c>
      <c r="E31" s="1">
        <v>27</v>
      </c>
      <c r="F31" s="1">
        <v>6</v>
      </c>
      <c r="G31" s="1">
        <v>67</v>
      </c>
      <c r="H31" s="12" t="s">
        <v>69</v>
      </c>
      <c r="I31" s="23">
        <v>7.5992</v>
      </c>
      <c r="J31" s="23">
        <v>8.1566</v>
      </c>
      <c r="K31" s="23">
        <v>7.8647</v>
      </c>
      <c r="L31" s="24">
        <f t="shared" si="0"/>
        <v>52.368137782561796</v>
      </c>
      <c r="M31" s="24"/>
      <c r="N31" s="1">
        <v>6.89</v>
      </c>
      <c r="O31" s="1">
        <v>20.5</v>
      </c>
      <c r="P31" s="14">
        <f t="shared" si="1"/>
        <v>14.167399999999999</v>
      </c>
      <c r="Q31" s="10">
        <f t="shared" si="2"/>
        <v>1019.1082802547769</v>
      </c>
      <c r="R31" s="10">
        <f t="shared" si="3"/>
        <v>13757.961783439488</v>
      </c>
      <c r="S31" s="10">
        <f t="shared" si="4"/>
        <v>3057.324840764331</v>
      </c>
      <c r="T31" s="10">
        <f t="shared" si="5"/>
        <v>34140.127388535024</v>
      </c>
      <c r="U31" s="10">
        <f t="shared" si="6"/>
        <v>51974.52229299362</v>
      </c>
      <c r="V31" s="11">
        <f t="shared" si="7"/>
        <v>0.14116916300803253</v>
      </c>
      <c r="W31" s="11">
        <f t="shared" si="8"/>
        <v>1.9057837006084393</v>
      </c>
      <c r="X31" s="11">
        <f t="shared" si="9"/>
        <v>0.4235074890240976</v>
      </c>
      <c r="Y31" s="11">
        <f t="shared" si="10"/>
        <v>4.72916696076909</v>
      </c>
      <c r="Z31" s="11">
        <f t="shared" si="11"/>
        <v>7.19962731340966</v>
      </c>
      <c r="AA31" s="11">
        <f t="shared" si="12"/>
        <v>0.269570714151002</v>
      </c>
      <c r="AB31" s="11">
        <f t="shared" si="13"/>
        <v>3.639204641038527</v>
      </c>
      <c r="AC31" s="11">
        <f t="shared" si="14"/>
        <v>0.8087121424530059</v>
      </c>
      <c r="AD31" s="11">
        <f t="shared" si="15"/>
        <v>9.030618924058567</v>
      </c>
      <c r="AE31" s="11">
        <f t="shared" si="16"/>
        <v>13.748106421701102</v>
      </c>
      <c r="AF31" s="21"/>
    </row>
    <row r="32" spans="1:32" ht="12.75">
      <c r="A32" s="1">
        <v>5</v>
      </c>
      <c r="B32" s="1" t="s">
        <v>41</v>
      </c>
      <c r="C32" s="1">
        <v>3</v>
      </c>
      <c r="D32" s="1">
        <v>32</v>
      </c>
      <c r="E32" s="1">
        <v>66</v>
      </c>
      <c r="F32" s="1">
        <v>1</v>
      </c>
      <c r="G32" s="1">
        <v>81</v>
      </c>
      <c r="H32" s="12" t="s">
        <v>241</v>
      </c>
      <c r="I32" s="23">
        <v>8.7205</v>
      </c>
      <c r="J32" s="23">
        <v>9.1606</v>
      </c>
      <c r="K32" s="23">
        <v>8.8154</v>
      </c>
      <c r="L32" s="24">
        <f t="shared" si="0"/>
        <v>78.43671892751632</v>
      </c>
      <c r="M32" s="24"/>
      <c r="N32" s="1">
        <v>6.82</v>
      </c>
      <c r="O32" s="1">
        <v>14.96</v>
      </c>
      <c r="P32" s="14">
        <f t="shared" si="1"/>
        <v>8.580100000000002</v>
      </c>
      <c r="Q32" s="10">
        <f t="shared" si="2"/>
        <v>16305.73248407643</v>
      </c>
      <c r="R32" s="10">
        <f t="shared" si="3"/>
        <v>33630.573248407636</v>
      </c>
      <c r="S32" s="10">
        <f t="shared" si="4"/>
        <v>509.55414012738845</v>
      </c>
      <c r="T32" s="10">
        <f t="shared" si="5"/>
        <v>41273.885350318465</v>
      </c>
      <c r="U32" s="10">
        <f t="shared" si="6"/>
        <v>91719.74522292992</v>
      </c>
      <c r="V32" s="11">
        <f t="shared" si="7"/>
        <v>3.7295602615354126</v>
      </c>
      <c r="W32" s="11">
        <f t="shared" si="8"/>
        <v>7.6922180394167885</v>
      </c>
      <c r="X32" s="11">
        <f t="shared" si="9"/>
        <v>0.11654875817298165</v>
      </c>
      <c r="Y32" s="11">
        <f t="shared" si="10"/>
        <v>9.440449412011514</v>
      </c>
      <c r="Z32" s="11">
        <f t="shared" si="11"/>
        <v>20.978776471136698</v>
      </c>
      <c r="AA32" s="11">
        <f t="shared" si="12"/>
        <v>4.754865211766333</v>
      </c>
      <c r="AB32" s="11">
        <f t="shared" si="13"/>
        <v>9.806909499268063</v>
      </c>
      <c r="AC32" s="11">
        <f t="shared" si="14"/>
        <v>0.1485895378676979</v>
      </c>
      <c r="AD32" s="11">
        <f t="shared" si="15"/>
        <v>12.03575256728353</v>
      </c>
      <c r="AE32" s="11">
        <f t="shared" si="16"/>
        <v>26.746116816185626</v>
      </c>
      <c r="AF32" s="21"/>
    </row>
    <row r="34" spans="2:30" ht="12.75">
      <c r="B34" s="1" t="s">
        <v>242</v>
      </c>
      <c r="Q34" s="10">
        <f>AVERAGE(Q3:Q17)</f>
        <v>27651.804670912945</v>
      </c>
      <c r="R34" s="10">
        <f>AVERAGE(R3:R17)</f>
        <v>56730.36093418257</v>
      </c>
      <c r="S34" s="10">
        <f>AVERAGE(S3:S17)</f>
        <v>8186.83651804671</v>
      </c>
      <c r="T34" s="10">
        <f>AVERAGE(T3:T17)</f>
        <v>30709.129511677274</v>
      </c>
      <c r="V34" s="11">
        <f>AVERAGE(V3:V17)</f>
        <v>4.435715928926212</v>
      </c>
      <c r="W34" s="11">
        <f>AVERAGE(W3:W17)</f>
        <v>8.71768536700816</v>
      </c>
      <c r="X34" s="11">
        <f>AVERAGE(X3:X17)</f>
        <v>1.2036248257664874</v>
      </c>
      <c r="Y34" s="11">
        <f>AVERAGE(Y3:Y17)</f>
        <v>4.871918050173823</v>
      </c>
      <c r="AA34" s="11">
        <f>AVERAGE(AA3:AA17)</f>
        <v>9.364240546419165</v>
      </c>
      <c r="AB34" s="11">
        <f>AVERAGE(AB3:AB17)</f>
        <v>18.022745026736334</v>
      </c>
      <c r="AC34" s="11">
        <f>AVERAGE(AC3:AC17)</f>
        <v>2.65981898696588</v>
      </c>
      <c r="AD34" s="11">
        <f>AVERAGE(AD3:AD17)</f>
        <v>10.864365097759643</v>
      </c>
    </row>
    <row r="35" spans="2:30" ht="12.75">
      <c r="B35" s="1" t="s">
        <v>111</v>
      </c>
      <c r="Q35" s="10">
        <f>STDEV(Q3:Q17)/SQRT(15)</f>
        <v>4723.177418411579</v>
      </c>
      <c r="R35" s="10">
        <f>STDEV(R3:R17)/SQRT(15)</f>
        <v>10168.69444549339</v>
      </c>
      <c r="S35" s="10">
        <f>STDEV(S3:S17)/SQRT(15)</f>
        <v>1734.3861290193868</v>
      </c>
      <c r="T35" s="10">
        <f>STDEV(T3:T17)/SQRT(15)</f>
        <v>5632.484255359555</v>
      </c>
      <c r="V35" s="11">
        <f>STDEV(V3:V17)/SQRT(15)</f>
        <v>0.8105148217791928</v>
      </c>
      <c r="W35" s="11">
        <f>STDEV(W3:W17)/SQRT(15)</f>
        <v>1.5585157442570747</v>
      </c>
      <c r="X35" s="11">
        <f>STDEV(X3:X17)/SQRT(15)</f>
        <v>0.24695115621383265</v>
      </c>
      <c r="Y35" s="11">
        <f>STDEV(Y3:Y17)/SQRT(15)</f>
        <v>1.021795664377747</v>
      </c>
      <c r="AA35" s="11">
        <f>STDEV(AA3:AA17)/SQRT(15)</f>
        <v>1.735495138445328</v>
      </c>
      <c r="AB35" s="11">
        <f>STDEV(AB3:AB17)/SQRT(15)</f>
        <v>3.16304875137329</v>
      </c>
      <c r="AC35" s="11">
        <f>STDEV(AC3:AC17)/SQRT(15)</f>
        <v>0.5173228917545762</v>
      </c>
      <c r="AD35" s="11">
        <f>STDEV(AD3:AD17)/SQRT(15)</f>
        <v>2.277494500370176</v>
      </c>
    </row>
    <row r="36" spans="2:30" ht="12.75">
      <c r="B36" s="1" t="s">
        <v>244</v>
      </c>
      <c r="Q36" s="10">
        <f>AVERAGE(Q18:Q32)</f>
        <v>20891.719745222927</v>
      </c>
      <c r="R36" s="10">
        <f>AVERAGE(R18:R32)</f>
        <v>41885.35031847134</v>
      </c>
      <c r="S36" s="10">
        <f>AVERAGE(S18:S32)</f>
        <v>5639.065817409765</v>
      </c>
      <c r="T36" s="10">
        <f>AVERAGE(T18:T32)</f>
        <v>38726.11464968153</v>
      </c>
      <c r="V36" s="11">
        <f>AVERAGE(V18:V32)</f>
        <v>2.381595552190968</v>
      </c>
      <c r="W36" s="11">
        <f>AVERAGE(W18:W32)</f>
        <v>5.778768822189252</v>
      </c>
      <c r="X36" s="11">
        <f>AVERAGE(X18:X32)</f>
        <v>0.733215423298347</v>
      </c>
      <c r="Y36" s="11">
        <f>AVERAGE(Y18:Y32)</f>
        <v>4.795120816882445</v>
      </c>
      <c r="AA36" s="11">
        <f>AVERAGE(AA18:AA32)</f>
        <v>9.177268938394096</v>
      </c>
      <c r="AB36" s="11">
        <f>AVERAGE(AB18:AB32)</f>
        <v>17.984250185370556</v>
      </c>
      <c r="AC36" s="11">
        <f>AVERAGE(AC18:AC32)</f>
        <v>2.5053876789933067</v>
      </c>
      <c r="AD36" s="11">
        <f>AVERAGE(AD18:AD32)</f>
        <v>15.882194958221222</v>
      </c>
    </row>
    <row r="37" spans="2:30" ht="12.75">
      <c r="B37" s="1" t="s">
        <v>111</v>
      </c>
      <c r="Q37" s="10">
        <f>STDEV(Q18:Q32)/SQRT(15)</f>
        <v>5974.327630724784</v>
      </c>
      <c r="R37" s="10">
        <f>STDEV(R18:R32)/SQRT(15)</f>
        <v>7147.125566450607</v>
      </c>
      <c r="S37" s="10">
        <f>STDEV(S18:S32)/SQRT(15)</f>
        <v>1077.452333055029</v>
      </c>
      <c r="T37" s="10">
        <f>STDEV(T18:T32)/SQRT(15)</f>
        <v>5793.401261878008</v>
      </c>
      <c r="V37" s="11">
        <f>STDEV(V18:V32)/SQRT(15)</f>
        <v>0.533419307611385</v>
      </c>
      <c r="W37" s="11">
        <f>STDEV(W18:W32)/SQRT(15)</f>
        <v>1.3164885270922448</v>
      </c>
      <c r="X37" s="11">
        <f>STDEV(X18:X32)/SQRT(15)</f>
        <v>0.18020216637383862</v>
      </c>
      <c r="Y37" s="11">
        <f>STDEV(Y18:Y32)/SQRT(15)</f>
        <v>0.6598166741104974</v>
      </c>
      <c r="AA37" s="11">
        <f>STDEV(AA18:AA32)/SQRT(15)</f>
        <v>2.8172539272494386</v>
      </c>
      <c r="AB37" s="11">
        <f>STDEV(AB18:AB32)/SQRT(15)</f>
        <v>3.310230587356192</v>
      </c>
      <c r="AC37" s="11">
        <f>STDEV(AC18:AC32)/SQRT(15)</f>
        <v>0.5269039651064954</v>
      </c>
      <c r="AD37" s="11">
        <f>STDEV(AD18:AD32)/SQRT(15)</f>
        <v>2.41247105211578</v>
      </c>
    </row>
    <row r="39" spans="2:20" ht="12.75">
      <c r="B39" s="14"/>
      <c r="Q39" s="10"/>
      <c r="R39" s="10"/>
      <c r="S39" s="10"/>
      <c r="T39" s="10"/>
    </row>
    <row r="41" spans="2:20" ht="12.75">
      <c r="B41" s="14"/>
      <c r="Q41" s="10"/>
      <c r="R41" s="10"/>
      <c r="S41" s="10"/>
      <c r="T41" s="10"/>
    </row>
  </sheetData>
  <mergeCells count="5">
    <mergeCell ref="J1:J2"/>
    <mergeCell ref="K1:K2"/>
    <mergeCell ref="L1:L2"/>
    <mergeCell ref="A1:H1"/>
    <mergeCell ref="I1:I2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">
      <pane xSplit="3" ySplit="2" topLeftCell="V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V3" sqref="V3"/>
    </sheetView>
  </sheetViews>
  <sheetFormatPr defaultColWidth="9.140625" defaultRowHeight="12.75"/>
  <cols>
    <col min="1" max="1" width="7.00390625" style="1" customWidth="1"/>
    <col min="2" max="2" width="9.140625" style="1" customWidth="1"/>
    <col min="3" max="3" width="5.140625" style="1" customWidth="1"/>
    <col min="4" max="4" width="10.8515625" style="1" customWidth="1"/>
    <col min="5" max="7" width="9.140625" style="1" customWidth="1"/>
    <col min="8" max="8" width="20.140625" style="12" customWidth="1"/>
    <col min="9" max="9" width="6.7109375" style="12" customWidth="1"/>
    <col min="10" max="10" width="9.140625" style="2" customWidth="1"/>
    <col min="11" max="11" width="11.28125" style="2" customWidth="1"/>
    <col min="12" max="12" width="9.140625" style="2" customWidth="1"/>
    <col min="13" max="13" width="9.140625" style="27" customWidth="1"/>
    <col min="14" max="14" width="10.140625" style="27" customWidth="1"/>
    <col min="15" max="16384" width="9.140625" style="1" customWidth="1"/>
  </cols>
  <sheetData>
    <row r="1" spans="1:30" ht="12.75">
      <c r="A1" s="37" t="s">
        <v>211</v>
      </c>
      <c r="B1" s="37"/>
      <c r="C1" s="37"/>
      <c r="D1" s="37"/>
      <c r="E1" s="37"/>
      <c r="F1" s="37"/>
      <c r="G1" s="37"/>
      <c r="H1" s="37"/>
      <c r="I1" s="1"/>
      <c r="J1" s="39" t="s">
        <v>1</v>
      </c>
      <c r="K1" s="39" t="s">
        <v>154</v>
      </c>
      <c r="L1" s="39" t="s">
        <v>1</v>
      </c>
      <c r="M1" s="41" t="s">
        <v>16</v>
      </c>
      <c r="N1" s="24"/>
      <c r="O1" s="3" t="s">
        <v>6</v>
      </c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6"/>
      <c r="AD1" s="6"/>
    </row>
    <row r="2" spans="1:36" ht="25.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2" t="s">
        <v>283</v>
      </c>
      <c r="J2" s="40"/>
      <c r="K2" s="40"/>
      <c r="L2" s="40"/>
      <c r="M2" s="42"/>
      <c r="N2" s="25" t="s">
        <v>155</v>
      </c>
      <c r="O2" t="s">
        <v>19</v>
      </c>
      <c r="P2" s="8" t="s">
        <v>20</v>
      </c>
      <c r="Q2" s="8" t="s">
        <v>21</v>
      </c>
      <c r="R2" s="8" t="s">
        <v>22</v>
      </c>
      <c r="S2" s="8" t="s">
        <v>23</v>
      </c>
      <c r="T2" s="8" t="s">
        <v>24</v>
      </c>
      <c r="U2" s="6" t="s">
        <v>25</v>
      </c>
      <c r="V2" s="6" t="s">
        <v>26</v>
      </c>
      <c r="W2" s="6" t="s">
        <v>27</v>
      </c>
      <c r="X2" s="6" t="s">
        <v>28</v>
      </c>
      <c r="Y2" s="6" t="s">
        <v>29</v>
      </c>
      <c r="Z2" s="6" t="s">
        <v>30</v>
      </c>
      <c r="AA2" s="6" t="s">
        <v>31</v>
      </c>
      <c r="AB2" s="6" t="s">
        <v>32</v>
      </c>
      <c r="AC2" s="6" t="s">
        <v>33</v>
      </c>
      <c r="AD2" s="6" t="s">
        <v>34</v>
      </c>
      <c r="AE2" s="2" t="s">
        <v>110</v>
      </c>
      <c r="AF2" s="2" t="s">
        <v>111</v>
      </c>
      <c r="AG2" s="2" t="s">
        <v>112</v>
      </c>
      <c r="AH2" s="2" t="s">
        <v>111</v>
      </c>
      <c r="AI2" s="2" t="s">
        <v>113</v>
      </c>
      <c r="AJ2" s="1" t="s">
        <v>111</v>
      </c>
    </row>
    <row r="3" spans="1:36" s="14" customFormat="1" ht="12.75">
      <c r="A3" s="14">
        <v>1</v>
      </c>
      <c r="B3" s="14" t="s">
        <v>35</v>
      </c>
      <c r="C3" s="14">
        <v>1</v>
      </c>
      <c r="D3" s="14">
        <v>45</v>
      </c>
      <c r="E3" s="14">
        <v>90</v>
      </c>
      <c r="F3" s="14">
        <v>18</v>
      </c>
      <c r="G3" s="14">
        <v>24</v>
      </c>
      <c r="H3" s="15" t="s">
        <v>261</v>
      </c>
      <c r="I3" s="14">
        <v>4</v>
      </c>
      <c r="J3" s="23">
        <v>7.8248</v>
      </c>
      <c r="K3" s="23">
        <v>9.0177</v>
      </c>
      <c r="L3" s="23">
        <v>8.3906</v>
      </c>
      <c r="M3" s="24">
        <f aca="true" t="shared" si="0" ref="M3:M32">100*(K3-L3)/(K3-J3)</f>
        <v>52.569368765194106</v>
      </c>
      <c r="N3" s="24">
        <f>AVERAGE(M3:M5)</f>
        <v>45.810810576196936</v>
      </c>
      <c r="O3" s="14">
        <v>9.08</v>
      </c>
      <c r="P3" s="10">
        <f aca="true" t="shared" si="1" ref="P3:P32">D3/((0.025*0.025)*3.14)</f>
        <v>22929.93630573248</v>
      </c>
      <c r="Q3" s="10">
        <f aca="true" t="shared" si="2" ref="Q3:Q32">E3/((0.025*0.025)*3.14)</f>
        <v>45859.87261146496</v>
      </c>
      <c r="R3" s="10">
        <f aca="true" t="shared" si="3" ref="R3:R32">F3/((0.025*0.025)*3.14)</f>
        <v>9171.974522292992</v>
      </c>
      <c r="S3" s="10">
        <f aca="true" t="shared" si="4" ref="S3:S32">G3/((0.025*0.025)*3.14)</f>
        <v>12229.299363057324</v>
      </c>
      <c r="T3" s="10">
        <f aca="true" t="shared" si="5" ref="T3:T10">SUM(D3,E3,F3,G3,I3)/((0.025*0.025)*3.14)</f>
        <v>92229.29936305732</v>
      </c>
      <c r="U3" s="11">
        <f aca="true" t="shared" si="6" ref="U3:U32">D3/$O3</f>
        <v>4.955947136563877</v>
      </c>
      <c r="V3" s="11">
        <f aca="true" t="shared" si="7" ref="V3:V32">E3/$O3</f>
        <v>9.911894273127754</v>
      </c>
      <c r="W3" s="11">
        <f aca="true" t="shared" si="8" ref="W3:W32">F3/$O3</f>
        <v>1.9823788546255507</v>
      </c>
      <c r="X3" s="11">
        <f aca="true" t="shared" si="9" ref="X3:X32">G3/$O3</f>
        <v>2.643171806167401</v>
      </c>
      <c r="Y3" s="11">
        <f>SUM(D3,E3,F3,G3,I3)/$O3</f>
        <v>19.933920704845814</v>
      </c>
      <c r="Z3" s="11">
        <f aca="true" t="shared" si="10" ref="Z3:Z32">D3/($O3*($M3/100))</f>
        <v>9.427442735141197</v>
      </c>
      <c r="AA3" s="11">
        <f aca="true" t="shared" si="11" ref="AA3:AA32">E3/($O3*($M3/100))</f>
        <v>18.854885470282394</v>
      </c>
      <c r="AB3" s="11">
        <f aca="true" t="shared" si="12" ref="AB3:AB32">F3/($O3*($M3/100))</f>
        <v>3.7709770940564784</v>
      </c>
      <c r="AC3" s="11">
        <f aca="true" t="shared" si="13" ref="AC3:AC32">G3/($O3*($M3/100))</f>
        <v>5.027969458741971</v>
      </c>
      <c r="AD3" s="11">
        <f>SUM(D3,E3,F3,G3,I3)/($O3*($M3/100))</f>
        <v>37.91926966801237</v>
      </c>
      <c r="AE3" s="21">
        <f>AVERAGE(T3:T5)</f>
        <v>96985.13800424627</v>
      </c>
      <c r="AF3" s="21">
        <f>STDEV(T3:T5)/SQRT(3)</f>
        <v>15191.019746130673</v>
      </c>
      <c r="AG3" s="22">
        <f>AVERAGE(Y3:Y5)</f>
        <v>21.766597447877828</v>
      </c>
      <c r="AH3" s="22">
        <f>STDEV(Y3:Y5)/SQRT(3)</f>
        <v>3.3385511858661134</v>
      </c>
      <c r="AI3" s="22">
        <f>AVERAGE(AD3:AD5)</f>
        <v>50.65098083779096</v>
      </c>
      <c r="AJ3" s="22">
        <f>STDEV(AD3:AD5)/SQRT(3)</f>
        <v>14.327648110904029</v>
      </c>
    </row>
    <row r="4" spans="1:36" ht="12.75">
      <c r="A4" s="1">
        <v>1</v>
      </c>
      <c r="B4" s="1" t="s">
        <v>35</v>
      </c>
      <c r="C4" s="1">
        <v>2</v>
      </c>
      <c r="D4" s="1">
        <v>64</v>
      </c>
      <c r="E4" s="1">
        <v>45</v>
      </c>
      <c r="F4" s="1">
        <v>9</v>
      </c>
      <c r="G4" s="1">
        <v>25</v>
      </c>
      <c r="H4" s="12" t="s">
        <v>262</v>
      </c>
      <c r="I4" s="1">
        <v>1</v>
      </c>
      <c r="J4" s="23">
        <v>8.5813</v>
      </c>
      <c r="K4" s="23">
        <v>9.6255</v>
      </c>
      <c r="L4" s="23">
        <v>9.1115</v>
      </c>
      <c r="M4" s="24">
        <f t="shared" si="0"/>
        <v>49.22428653514663</v>
      </c>
      <c r="N4" s="24"/>
      <c r="O4" s="14">
        <v>8.41</v>
      </c>
      <c r="P4" s="10">
        <f t="shared" si="1"/>
        <v>32611.46496815286</v>
      </c>
      <c r="Q4" s="10">
        <f t="shared" si="2"/>
        <v>22929.93630573248</v>
      </c>
      <c r="R4" s="10">
        <f t="shared" si="3"/>
        <v>4585.987261146496</v>
      </c>
      <c r="S4" s="10">
        <f t="shared" si="4"/>
        <v>12738.853503184711</v>
      </c>
      <c r="T4" s="10">
        <f t="shared" si="5"/>
        <v>73375.79617834394</v>
      </c>
      <c r="U4" s="11">
        <f t="shared" si="6"/>
        <v>7.609988109393579</v>
      </c>
      <c r="V4" s="11">
        <f t="shared" si="7"/>
        <v>5.35077288941736</v>
      </c>
      <c r="W4" s="11">
        <f t="shared" si="8"/>
        <v>1.070154577883472</v>
      </c>
      <c r="X4" s="11">
        <f t="shared" si="9"/>
        <v>2.972651605231867</v>
      </c>
      <c r="Y4" s="11">
        <f aca="true" t="shared" si="14" ref="Y4:Y32">SUM(D4,E4,F4,G4,I4)/$O4</f>
        <v>17.122473246135552</v>
      </c>
      <c r="Z4" s="11">
        <f t="shared" si="10"/>
        <v>15.459824093052056</v>
      </c>
      <c r="AA4" s="11">
        <f t="shared" si="11"/>
        <v>10.870188815427227</v>
      </c>
      <c r="AB4" s="11">
        <f t="shared" si="12"/>
        <v>2.1740377630854453</v>
      </c>
      <c r="AC4" s="11">
        <f t="shared" si="13"/>
        <v>6.03899378634846</v>
      </c>
      <c r="AD4" s="11">
        <f aca="true" t="shared" si="15" ref="AD4:AD32">SUM(D4,E4,F4,G4,I4)/($O4*($M4/100))</f>
        <v>34.784604209367124</v>
      </c>
      <c r="AE4" s="21"/>
      <c r="AF4" s="21"/>
      <c r="AG4" s="22"/>
      <c r="AH4" s="22"/>
      <c r="AI4" s="22"/>
      <c r="AJ4" s="22"/>
    </row>
    <row r="5" spans="1:36" ht="12.75">
      <c r="A5" s="1">
        <v>1</v>
      </c>
      <c r="B5" s="1" t="s">
        <v>35</v>
      </c>
      <c r="C5" s="1">
        <v>3</v>
      </c>
      <c r="D5" s="1">
        <v>30</v>
      </c>
      <c r="E5" s="1">
        <v>140</v>
      </c>
      <c r="F5" s="1">
        <v>24</v>
      </c>
      <c r="G5" s="1">
        <v>48</v>
      </c>
      <c r="H5" s="12" t="s">
        <v>263</v>
      </c>
      <c r="I5" s="1">
        <v>4</v>
      </c>
      <c r="J5" s="23">
        <v>7</v>
      </c>
      <c r="K5" s="23">
        <v>8.7784</v>
      </c>
      <c r="L5" s="23">
        <v>8.1446</v>
      </c>
      <c r="M5" s="24">
        <f t="shared" si="0"/>
        <v>35.63877642825007</v>
      </c>
      <c r="N5" s="24"/>
      <c r="O5" s="14">
        <v>8.71</v>
      </c>
      <c r="P5" s="10">
        <f t="shared" si="1"/>
        <v>15286.624203821653</v>
      </c>
      <c r="Q5" s="10">
        <f t="shared" si="2"/>
        <v>71337.57961783439</v>
      </c>
      <c r="R5" s="10">
        <f t="shared" si="3"/>
        <v>12229.299363057324</v>
      </c>
      <c r="S5" s="10">
        <f t="shared" si="4"/>
        <v>24458.598726114647</v>
      </c>
      <c r="T5" s="10">
        <f t="shared" si="5"/>
        <v>125350.31847133757</v>
      </c>
      <c r="U5" s="11">
        <f t="shared" si="6"/>
        <v>3.4443168771526977</v>
      </c>
      <c r="V5" s="11">
        <f t="shared" si="7"/>
        <v>16.073478760045923</v>
      </c>
      <c r="W5" s="11">
        <f t="shared" si="8"/>
        <v>2.755453501722158</v>
      </c>
      <c r="X5" s="11">
        <f t="shared" si="9"/>
        <v>5.510907003444316</v>
      </c>
      <c r="Y5" s="11">
        <f t="shared" si="14"/>
        <v>28.24339839265212</v>
      </c>
      <c r="Z5" s="11">
        <f t="shared" si="10"/>
        <v>9.664520565365045</v>
      </c>
      <c r="AA5" s="11">
        <f t="shared" si="11"/>
        <v>45.10109597170354</v>
      </c>
      <c r="AB5" s="11">
        <f t="shared" si="12"/>
        <v>7.731616452292036</v>
      </c>
      <c r="AC5" s="11">
        <f t="shared" si="13"/>
        <v>15.463232904584071</v>
      </c>
      <c r="AD5" s="11">
        <f t="shared" si="15"/>
        <v>79.24906863599337</v>
      </c>
      <c r="AE5" s="21"/>
      <c r="AF5" s="21"/>
      <c r="AG5" s="22"/>
      <c r="AH5" s="22"/>
      <c r="AI5" s="22"/>
      <c r="AJ5" s="22"/>
    </row>
    <row r="6" spans="1:36" s="14" customFormat="1" ht="12.75">
      <c r="A6" s="14">
        <v>2</v>
      </c>
      <c r="B6" s="14" t="s">
        <v>35</v>
      </c>
      <c r="C6" s="14">
        <v>1</v>
      </c>
      <c r="D6" s="14">
        <v>1</v>
      </c>
      <c r="E6" s="14">
        <v>16</v>
      </c>
      <c r="F6" s="14">
        <v>1</v>
      </c>
      <c r="G6" s="14">
        <v>12</v>
      </c>
      <c r="H6" s="12" t="s">
        <v>264</v>
      </c>
      <c r="I6" s="1">
        <v>4</v>
      </c>
      <c r="J6" s="23">
        <v>7.3163</v>
      </c>
      <c r="K6" s="23">
        <v>8.6403</v>
      </c>
      <c r="L6" s="23">
        <v>7.9658</v>
      </c>
      <c r="M6" s="24">
        <f t="shared" si="0"/>
        <v>50.944108761329325</v>
      </c>
      <c r="N6" s="24">
        <f>AVERAGE(M6:M8)</f>
        <v>44.40701011454225</v>
      </c>
      <c r="O6" s="14">
        <v>17.55</v>
      </c>
      <c r="P6" s="10">
        <f t="shared" si="1"/>
        <v>509.55414012738845</v>
      </c>
      <c r="Q6" s="10">
        <f t="shared" si="2"/>
        <v>8152.866242038215</v>
      </c>
      <c r="R6" s="10">
        <f t="shared" si="3"/>
        <v>509.55414012738845</v>
      </c>
      <c r="S6" s="10">
        <f t="shared" si="4"/>
        <v>6114.649681528662</v>
      </c>
      <c r="T6" s="10">
        <f t="shared" si="5"/>
        <v>17324.84076433121</v>
      </c>
      <c r="U6" s="11">
        <f t="shared" si="6"/>
        <v>0.05698005698005698</v>
      </c>
      <c r="V6" s="11">
        <f t="shared" si="7"/>
        <v>0.9116809116809117</v>
      </c>
      <c r="W6" s="11">
        <f t="shared" si="8"/>
        <v>0.05698005698005698</v>
      </c>
      <c r="X6" s="11">
        <f t="shared" si="9"/>
        <v>0.6837606837606838</v>
      </c>
      <c r="Y6" s="11">
        <f t="shared" si="14"/>
        <v>1.9373219373219372</v>
      </c>
      <c r="Z6" s="11">
        <f t="shared" si="10"/>
        <v>0.11184817708168335</v>
      </c>
      <c r="AA6" s="11">
        <f t="shared" si="11"/>
        <v>1.7895708333069336</v>
      </c>
      <c r="AB6" s="11">
        <f t="shared" si="12"/>
        <v>0.11184817708168335</v>
      </c>
      <c r="AC6" s="11">
        <f t="shared" si="13"/>
        <v>1.3421781249802003</v>
      </c>
      <c r="AD6" s="11">
        <f t="shared" si="15"/>
        <v>3.802838020777234</v>
      </c>
      <c r="AE6" s="21">
        <f>AVERAGE(T6:T8)</f>
        <v>60467.09129511676</v>
      </c>
      <c r="AF6" s="21">
        <f>STDEV(T6:T8)/SQRT(3)</f>
        <v>26965.21052734251</v>
      </c>
      <c r="AG6" s="22">
        <f>AVERAGE(Y6:Y8)</f>
        <v>9.088293652808272</v>
      </c>
      <c r="AH6" s="22">
        <f>STDEV(Y6:Y8)/SQRT(3)</f>
        <v>6.226268590916588</v>
      </c>
      <c r="AI6" s="22">
        <f>AVERAGE(AD6:AD8)</f>
        <v>19.5317541175571</v>
      </c>
      <c r="AJ6" s="22">
        <f>STDEV(AD6:AD8)/SQRT(3)</f>
        <v>8.594252950929713</v>
      </c>
    </row>
    <row r="7" spans="1:36" ht="12.75">
      <c r="A7" s="1">
        <v>2</v>
      </c>
      <c r="B7" s="1" t="s">
        <v>35</v>
      </c>
      <c r="C7" s="1">
        <v>2</v>
      </c>
      <c r="D7" s="1">
        <v>9</v>
      </c>
      <c r="E7" s="1">
        <v>85</v>
      </c>
      <c r="F7" s="1">
        <v>19</v>
      </c>
      <c r="G7" s="1">
        <v>103</v>
      </c>
      <c r="H7" s="12" t="s">
        <v>265</v>
      </c>
      <c r="I7" s="1">
        <v>0</v>
      </c>
      <c r="J7" s="23">
        <v>8.968</v>
      </c>
      <c r="K7" s="23">
        <v>9.7596</v>
      </c>
      <c r="L7" s="23">
        <v>9.2502</v>
      </c>
      <c r="M7" s="24">
        <f t="shared" si="0"/>
        <v>64.35068216270852</v>
      </c>
      <c r="N7" s="24"/>
      <c r="O7" s="14">
        <v>10.05</v>
      </c>
      <c r="P7" s="10">
        <f t="shared" si="1"/>
        <v>4585.987261146496</v>
      </c>
      <c r="Q7" s="10">
        <f t="shared" si="2"/>
        <v>43312.101910828016</v>
      </c>
      <c r="R7" s="10">
        <f t="shared" si="3"/>
        <v>9681.52866242038</v>
      </c>
      <c r="S7" s="10">
        <f t="shared" si="4"/>
        <v>52484.07643312101</v>
      </c>
      <c r="T7" s="10">
        <f t="shared" si="5"/>
        <v>110063.69426751591</v>
      </c>
      <c r="U7" s="11">
        <f t="shared" si="6"/>
        <v>0.8955223880597014</v>
      </c>
      <c r="V7" s="11">
        <f t="shared" si="7"/>
        <v>8.457711442786069</v>
      </c>
      <c r="W7" s="11">
        <f t="shared" si="8"/>
        <v>1.8905472636815919</v>
      </c>
      <c r="X7" s="11">
        <f t="shared" si="9"/>
        <v>10.248756218905472</v>
      </c>
      <c r="Y7" s="11">
        <f t="shared" si="14"/>
        <v>21.492537313432834</v>
      </c>
      <c r="Z7" s="11">
        <f t="shared" si="10"/>
        <v>1.3916284302867268</v>
      </c>
      <c r="AA7" s="11">
        <f t="shared" si="11"/>
        <v>13.14315739715242</v>
      </c>
      <c r="AB7" s="11">
        <f t="shared" si="12"/>
        <v>2.9378822417164234</v>
      </c>
      <c r="AC7" s="11">
        <f t="shared" si="13"/>
        <v>15.926414257725874</v>
      </c>
      <c r="AD7" s="11">
        <f t="shared" si="15"/>
        <v>33.39908232688144</v>
      </c>
      <c r="AE7" s="21"/>
      <c r="AF7" s="21"/>
      <c r="AG7" s="22"/>
      <c r="AH7" s="22"/>
      <c r="AI7" s="22"/>
      <c r="AJ7" s="22"/>
    </row>
    <row r="8" spans="1:36" ht="12.75">
      <c r="A8" s="1">
        <v>2</v>
      </c>
      <c r="B8" s="1" t="s">
        <v>35</v>
      </c>
      <c r="C8" s="1">
        <v>3</v>
      </c>
      <c r="D8" s="1">
        <v>25</v>
      </c>
      <c r="E8" s="1">
        <v>64</v>
      </c>
      <c r="F8" s="1">
        <v>10</v>
      </c>
      <c r="G8" s="1">
        <v>7</v>
      </c>
      <c r="H8" s="12" t="s">
        <v>266</v>
      </c>
      <c r="I8" s="1">
        <v>0</v>
      </c>
      <c r="J8" s="23">
        <v>7.3618</v>
      </c>
      <c r="K8" s="23">
        <v>9.6774</v>
      </c>
      <c r="L8" s="23">
        <v>9.2623</v>
      </c>
      <c r="M8" s="24">
        <f t="shared" si="0"/>
        <v>17.9262394195889</v>
      </c>
      <c r="N8" s="24"/>
      <c r="O8" s="14">
        <v>27.64</v>
      </c>
      <c r="P8" s="10">
        <f t="shared" si="1"/>
        <v>12738.853503184711</v>
      </c>
      <c r="Q8" s="10">
        <f t="shared" si="2"/>
        <v>32611.46496815286</v>
      </c>
      <c r="R8" s="10">
        <f t="shared" si="3"/>
        <v>5095.541401273885</v>
      </c>
      <c r="S8" s="10">
        <f t="shared" si="4"/>
        <v>3566.878980891719</v>
      </c>
      <c r="T8" s="10">
        <f t="shared" si="5"/>
        <v>54012.73885350318</v>
      </c>
      <c r="U8" s="11">
        <f t="shared" si="6"/>
        <v>0.9044862518089725</v>
      </c>
      <c r="V8" s="11">
        <f t="shared" si="7"/>
        <v>2.3154848046309695</v>
      </c>
      <c r="W8" s="11">
        <f t="shared" si="8"/>
        <v>0.361794500723589</v>
      </c>
      <c r="X8" s="11">
        <f t="shared" si="9"/>
        <v>0.2532561505065123</v>
      </c>
      <c r="Y8" s="11">
        <f t="shared" si="14"/>
        <v>3.8350217076700432</v>
      </c>
      <c r="Z8" s="11">
        <f t="shared" si="10"/>
        <v>5.04559952948411</v>
      </c>
      <c r="AA8" s="11">
        <f t="shared" si="11"/>
        <v>12.916734795479321</v>
      </c>
      <c r="AB8" s="11">
        <f t="shared" si="12"/>
        <v>2.0182398117936438</v>
      </c>
      <c r="AC8" s="11">
        <f t="shared" si="13"/>
        <v>1.4127678682555507</v>
      </c>
      <c r="AD8" s="11">
        <f t="shared" si="15"/>
        <v>21.393342005012624</v>
      </c>
      <c r="AE8" s="21"/>
      <c r="AF8" s="21"/>
      <c r="AG8" s="22"/>
      <c r="AH8" s="22"/>
      <c r="AI8" s="22"/>
      <c r="AJ8" s="22"/>
    </row>
    <row r="9" spans="1:36" s="14" customFormat="1" ht="12.75">
      <c r="A9" s="14">
        <v>3</v>
      </c>
      <c r="B9" s="14" t="s">
        <v>35</v>
      </c>
      <c r="C9" s="14">
        <v>1</v>
      </c>
      <c r="D9" s="14">
        <v>24</v>
      </c>
      <c r="E9" s="14">
        <v>83</v>
      </c>
      <c r="F9" s="14">
        <v>14</v>
      </c>
      <c r="G9" s="14">
        <v>23</v>
      </c>
      <c r="H9" s="15" t="s">
        <v>132</v>
      </c>
      <c r="I9" s="14">
        <v>2</v>
      </c>
      <c r="J9" s="23">
        <v>8.5721</v>
      </c>
      <c r="K9" s="23">
        <v>9.8961</v>
      </c>
      <c r="L9" s="23">
        <v>9.0934</v>
      </c>
      <c r="M9" s="24">
        <f t="shared" si="0"/>
        <v>60.626888217522655</v>
      </c>
      <c r="N9" s="24">
        <f>AVERAGE(M9:M11)</f>
        <v>41.443431755537155</v>
      </c>
      <c r="O9" s="14">
        <v>12.07</v>
      </c>
      <c r="P9" s="10">
        <f t="shared" si="1"/>
        <v>12229.299363057324</v>
      </c>
      <c r="Q9" s="10">
        <f t="shared" si="2"/>
        <v>42292.99363057324</v>
      </c>
      <c r="R9" s="10">
        <f t="shared" si="3"/>
        <v>7133.757961783438</v>
      </c>
      <c r="S9" s="10">
        <f t="shared" si="4"/>
        <v>11719.745222929934</v>
      </c>
      <c r="T9" s="10">
        <f t="shared" si="5"/>
        <v>74394.90445859871</v>
      </c>
      <c r="U9" s="11">
        <f t="shared" si="6"/>
        <v>1.988400994200497</v>
      </c>
      <c r="V9" s="11">
        <f t="shared" si="7"/>
        <v>6.876553438276719</v>
      </c>
      <c r="W9" s="11">
        <f t="shared" si="8"/>
        <v>1.15990057995029</v>
      </c>
      <c r="X9" s="11">
        <f t="shared" si="9"/>
        <v>1.9055509527754764</v>
      </c>
      <c r="Y9" s="11">
        <f t="shared" si="14"/>
        <v>12.096106048053024</v>
      </c>
      <c r="Z9" s="11">
        <f t="shared" si="10"/>
        <v>3.279734541324851</v>
      </c>
      <c r="AA9" s="11">
        <f t="shared" si="11"/>
        <v>11.342415288748443</v>
      </c>
      <c r="AB9" s="11">
        <f t="shared" si="12"/>
        <v>1.9131784824394966</v>
      </c>
      <c r="AC9" s="11">
        <f t="shared" si="13"/>
        <v>3.1430789354363156</v>
      </c>
      <c r="AD9" s="11">
        <f t="shared" si="15"/>
        <v>19.951718459726177</v>
      </c>
      <c r="AE9" s="21">
        <f>AVERAGE(T9:T11)</f>
        <v>74564.75583864118</v>
      </c>
      <c r="AF9" s="21">
        <f>STDEV(T9:T11)/SQRT(3)</f>
        <v>4854.8979797728925</v>
      </c>
      <c r="AG9" s="22">
        <f>AVERAGE(Y9:Y11)</f>
        <v>8.887771021236034</v>
      </c>
      <c r="AH9" s="22">
        <f>STDEV(Y9:Y11)/SQRT(3)</f>
        <v>2.09158403029181</v>
      </c>
      <c r="AI9" s="22">
        <f>AVERAGE(AD9:AD11)</f>
        <v>22.24933071678002</v>
      </c>
      <c r="AJ9" s="22">
        <f>STDEV(AD9:AD11)/SQRT(3)</f>
        <v>1.4127321096352703</v>
      </c>
    </row>
    <row r="10" spans="1:38" ht="12.75">
      <c r="A10" s="1">
        <v>3</v>
      </c>
      <c r="B10" s="1" t="s">
        <v>35</v>
      </c>
      <c r="C10" s="1">
        <v>2</v>
      </c>
      <c r="D10" s="1">
        <v>21</v>
      </c>
      <c r="E10" s="1">
        <v>90</v>
      </c>
      <c r="F10" s="1">
        <v>9</v>
      </c>
      <c r="G10" s="1">
        <v>9</v>
      </c>
      <c r="H10" s="12" t="s">
        <v>118</v>
      </c>
      <c r="I10" s="1">
        <v>1</v>
      </c>
      <c r="J10" s="23">
        <v>8.7837</v>
      </c>
      <c r="K10" s="23">
        <v>9.991</v>
      </c>
      <c r="L10" s="23">
        <v>9.4631</v>
      </c>
      <c r="M10" s="24">
        <f t="shared" si="0"/>
        <v>43.7256688478422</v>
      </c>
      <c r="N10" s="24"/>
      <c r="O10" s="14">
        <v>13.53</v>
      </c>
      <c r="P10" s="10">
        <f t="shared" si="1"/>
        <v>10700.636942675157</v>
      </c>
      <c r="Q10" s="10">
        <f t="shared" si="2"/>
        <v>45859.87261146496</v>
      </c>
      <c r="R10" s="10">
        <f t="shared" si="3"/>
        <v>4585.987261146496</v>
      </c>
      <c r="S10" s="10">
        <f t="shared" si="4"/>
        <v>4585.987261146496</v>
      </c>
      <c r="T10" s="10">
        <f t="shared" si="5"/>
        <v>66242.0382165605</v>
      </c>
      <c r="U10" s="11">
        <f t="shared" si="6"/>
        <v>1.5521064301552108</v>
      </c>
      <c r="V10" s="11">
        <f t="shared" si="7"/>
        <v>6.651884700665189</v>
      </c>
      <c r="W10" s="11">
        <f t="shared" si="8"/>
        <v>0.6651884700665189</v>
      </c>
      <c r="X10" s="11">
        <f t="shared" si="9"/>
        <v>0.6651884700665189</v>
      </c>
      <c r="Y10" s="11">
        <f t="shared" si="14"/>
        <v>9.608277900960829</v>
      </c>
      <c r="Z10" s="11">
        <f t="shared" si="10"/>
        <v>3.549645942652756</v>
      </c>
      <c r="AA10" s="11">
        <f t="shared" si="11"/>
        <v>15.212768325654666</v>
      </c>
      <c r="AB10" s="11">
        <f t="shared" si="12"/>
        <v>1.5212768325654666</v>
      </c>
      <c r="AC10" s="11">
        <f t="shared" si="13"/>
        <v>1.5212768325654666</v>
      </c>
      <c r="AD10" s="11">
        <f t="shared" si="15"/>
        <v>21.973998692612298</v>
      </c>
      <c r="AE10" s="21"/>
      <c r="AF10" s="21"/>
      <c r="AG10" s="22"/>
      <c r="AH10" s="22"/>
      <c r="AI10" s="22"/>
      <c r="AJ10" s="22"/>
      <c r="AL10" s="1">
        <v>9.76590010611026</v>
      </c>
    </row>
    <row r="11" spans="1:38" ht="12.75">
      <c r="A11" s="1">
        <v>3</v>
      </c>
      <c r="B11" s="1" t="s">
        <v>35</v>
      </c>
      <c r="C11" s="1">
        <v>3</v>
      </c>
      <c r="D11" s="1">
        <v>33</v>
      </c>
      <c r="E11" s="1">
        <v>84</v>
      </c>
      <c r="F11" s="1">
        <v>21</v>
      </c>
      <c r="G11" s="1">
        <v>25</v>
      </c>
      <c r="H11" s="12" t="s">
        <v>118</v>
      </c>
      <c r="I11" s="1">
        <v>0</v>
      </c>
      <c r="J11" s="23">
        <v>8.6415</v>
      </c>
      <c r="K11" s="23">
        <v>10.8875</v>
      </c>
      <c r="L11" s="23">
        <v>10.4388</v>
      </c>
      <c r="M11" s="24">
        <f t="shared" si="0"/>
        <v>19.977738201246616</v>
      </c>
      <c r="N11" s="24"/>
      <c r="O11" s="14">
        <v>32.87</v>
      </c>
      <c r="P11" s="10">
        <f t="shared" si="1"/>
        <v>16815.286624203818</v>
      </c>
      <c r="Q11" s="10">
        <f t="shared" si="2"/>
        <v>42802.54777070063</v>
      </c>
      <c r="R11" s="10">
        <f t="shared" si="3"/>
        <v>10700.636942675157</v>
      </c>
      <c r="S11" s="10">
        <f t="shared" si="4"/>
        <v>12738.853503184711</v>
      </c>
      <c r="T11" s="10">
        <f aca="true" t="shared" si="16" ref="T11:T32">SUM(D11,E11,F11,G11,I11)/((0.025*0.025)*3.14)</f>
        <v>83057.32484076433</v>
      </c>
      <c r="U11" s="11">
        <f t="shared" si="6"/>
        <v>1.0039549741405538</v>
      </c>
      <c r="V11" s="11">
        <f t="shared" si="7"/>
        <v>2.555521752357773</v>
      </c>
      <c r="W11" s="11">
        <f t="shared" si="8"/>
        <v>0.6388804380894433</v>
      </c>
      <c r="X11" s="11">
        <f t="shared" si="9"/>
        <v>0.7605719501064802</v>
      </c>
      <c r="Y11" s="11">
        <f t="shared" si="14"/>
        <v>4.95892911469425</v>
      </c>
      <c r="Z11" s="11">
        <f t="shared" si="10"/>
        <v>5.025368557877621</v>
      </c>
      <c r="AA11" s="11">
        <f t="shared" si="11"/>
        <v>12.791847238233945</v>
      </c>
      <c r="AB11" s="11">
        <f t="shared" si="12"/>
        <v>3.1979618095584863</v>
      </c>
      <c r="AC11" s="11">
        <f t="shared" si="13"/>
        <v>3.807097392331531</v>
      </c>
      <c r="AD11" s="11">
        <f t="shared" si="15"/>
        <v>24.822274998001582</v>
      </c>
      <c r="AE11" s="21"/>
      <c r="AF11" s="21"/>
      <c r="AG11" s="22"/>
      <c r="AH11" s="22"/>
      <c r="AI11" s="22"/>
      <c r="AJ11" s="22"/>
      <c r="AL11" s="1">
        <v>17.57371814417101</v>
      </c>
    </row>
    <row r="12" spans="1:38" s="14" customFormat="1" ht="12.75">
      <c r="A12" s="14">
        <v>4</v>
      </c>
      <c r="B12" s="14" t="s">
        <v>35</v>
      </c>
      <c r="C12" s="14">
        <v>1</v>
      </c>
      <c r="D12" s="14">
        <v>5</v>
      </c>
      <c r="E12" s="14">
        <v>58</v>
      </c>
      <c r="F12" s="14">
        <v>11</v>
      </c>
      <c r="G12" s="14">
        <v>30</v>
      </c>
      <c r="H12" s="15" t="s">
        <v>267</v>
      </c>
      <c r="I12" s="14">
        <v>8</v>
      </c>
      <c r="J12" s="23">
        <v>8.2429</v>
      </c>
      <c r="K12" s="23">
        <v>10.4834</v>
      </c>
      <c r="L12" s="23">
        <v>10.0229</v>
      </c>
      <c r="M12" s="24">
        <f t="shared" si="0"/>
        <v>20.553447891095733</v>
      </c>
      <c r="N12" s="24">
        <f>AVERAGE(M12:M14)</f>
        <v>31.04190578970872</v>
      </c>
      <c r="O12" s="14">
        <v>25.3</v>
      </c>
      <c r="P12" s="10">
        <f t="shared" si="1"/>
        <v>2547.7707006369424</v>
      </c>
      <c r="Q12" s="10">
        <f t="shared" si="2"/>
        <v>29554.14012738853</v>
      </c>
      <c r="R12" s="10">
        <f t="shared" si="3"/>
        <v>5605.095541401273</v>
      </c>
      <c r="S12" s="10">
        <f t="shared" si="4"/>
        <v>15286.624203821653</v>
      </c>
      <c r="T12" s="10">
        <f t="shared" si="16"/>
        <v>57070.063694267505</v>
      </c>
      <c r="U12" s="11">
        <f t="shared" si="6"/>
        <v>0.1976284584980237</v>
      </c>
      <c r="V12" s="11">
        <f t="shared" si="7"/>
        <v>2.292490118577075</v>
      </c>
      <c r="W12" s="11">
        <f t="shared" si="8"/>
        <v>0.43478260869565216</v>
      </c>
      <c r="X12" s="11">
        <f t="shared" si="9"/>
        <v>1.1857707509881423</v>
      </c>
      <c r="Y12" s="11">
        <f t="shared" si="14"/>
        <v>4.426877470355731</v>
      </c>
      <c r="Z12" s="11">
        <f t="shared" si="10"/>
        <v>0.961534334994185</v>
      </c>
      <c r="AA12" s="11">
        <f t="shared" si="11"/>
        <v>11.153798285932545</v>
      </c>
      <c r="AB12" s="11">
        <f t="shared" si="12"/>
        <v>2.115375536987207</v>
      </c>
      <c r="AC12" s="11">
        <f t="shared" si="13"/>
        <v>5.76920600996511</v>
      </c>
      <c r="AD12" s="11">
        <f t="shared" si="15"/>
        <v>21.538369103869744</v>
      </c>
      <c r="AE12" s="21">
        <f>AVERAGE(T12:T14)</f>
        <v>80169.85138004246</v>
      </c>
      <c r="AF12" s="21">
        <f>STDEV(T12:T14)/SQRT(3)</f>
        <v>37424.00638967149</v>
      </c>
      <c r="AG12" s="22">
        <f>AVERAGE(Y12:Y14)</f>
        <v>9.36201221984573</v>
      </c>
      <c r="AH12" s="22">
        <f>STDEV(Y12:Y14)/SQRT(3)</f>
        <v>5.433857472802468</v>
      </c>
      <c r="AI12" s="22">
        <f>AVERAGE(AD12:AD14)</f>
        <v>32.98885159368753</v>
      </c>
      <c r="AJ12" s="22">
        <f>STDEV(AD12:AD14)/SQRT(3)</f>
        <v>18.678235283180395</v>
      </c>
      <c r="AL12" s="14">
        <v>17.890776572995783</v>
      </c>
    </row>
    <row r="13" spans="1:38" ht="12.75">
      <c r="A13" s="1">
        <v>4</v>
      </c>
      <c r="B13" s="1" t="s">
        <v>35</v>
      </c>
      <c r="C13" s="1">
        <v>2</v>
      </c>
      <c r="D13" s="1">
        <v>0</v>
      </c>
      <c r="E13" s="1">
        <v>36</v>
      </c>
      <c r="F13" s="1">
        <v>5</v>
      </c>
      <c r="G13" s="1">
        <v>12</v>
      </c>
      <c r="H13" s="12" t="s">
        <v>268</v>
      </c>
      <c r="I13" s="1">
        <v>6</v>
      </c>
      <c r="J13" s="23">
        <v>7.8276</v>
      </c>
      <c r="K13" s="23">
        <v>9.359</v>
      </c>
      <c r="L13" s="23">
        <v>8.693</v>
      </c>
      <c r="M13" s="24">
        <f t="shared" si="0"/>
        <v>43.48961734360719</v>
      </c>
      <c r="N13" s="24"/>
      <c r="O13" s="14">
        <v>17.13</v>
      </c>
      <c r="P13" s="10">
        <f t="shared" si="1"/>
        <v>0</v>
      </c>
      <c r="Q13" s="10">
        <f t="shared" si="2"/>
        <v>18343.949044585985</v>
      </c>
      <c r="R13" s="10">
        <f t="shared" si="3"/>
        <v>2547.7707006369424</v>
      </c>
      <c r="S13" s="10">
        <f t="shared" si="4"/>
        <v>6114.649681528662</v>
      </c>
      <c r="T13" s="10">
        <f t="shared" si="16"/>
        <v>30063.69426751592</v>
      </c>
      <c r="U13" s="11">
        <f t="shared" si="6"/>
        <v>0</v>
      </c>
      <c r="V13" s="11">
        <f t="shared" si="7"/>
        <v>2.1015761821366024</v>
      </c>
      <c r="W13" s="11">
        <f t="shared" si="8"/>
        <v>0.2918855808523059</v>
      </c>
      <c r="X13" s="11">
        <f t="shared" si="9"/>
        <v>0.7005253940455342</v>
      </c>
      <c r="Y13" s="11">
        <f t="shared" si="14"/>
        <v>3.44424985405721</v>
      </c>
      <c r="Z13" s="11">
        <f t="shared" si="10"/>
        <v>0</v>
      </c>
      <c r="AA13" s="11">
        <f t="shared" si="11"/>
        <v>4.832363010996983</v>
      </c>
      <c r="AB13" s="11">
        <f t="shared" si="12"/>
        <v>0.6711615293051364</v>
      </c>
      <c r="AC13" s="11">
        <f t="shared" si="13"/>
        <v>1.6107876703323274</v>
      </c>
      <c r="AD13" s="11">
        <f t="shared" si="15"/>
        <v>7.91970604580061</v>
      </c>
      <c r="AE13" s="21"/>
      <c r="AF13" s="21"/>
      <c r="AG13" s="22"/>
      <c r="AH13" s="22"/>
      <c r="AI13" s="22"/>
      <c r="AJ13" s="22"/>
      <c r="AL13" s="1">
        <v>33.120516398179085</v>
      </c>
    </row>
    <row r="14" spans="1:38" ht="12.75">
      <c r="A14" s="1">
        <v>4</v>
      </c>
      <c r="B14" s="1" t="s">
        <v>35</v>
      </c>
      <c r="C14" s="1">
        <v>3</v>
      </c>
      <c r="D14" s="1">
        <v>0</v>
      </c>
      <c r="E14" s="1">
        <v>0</v>
      </c>
      <c r="F14" s="1">
        <v>0</v>
      </c>
      <c r="G14" s="1">
        <v>0</v>
      </c>
      <c r="H14" s="12" t="s">
        <v>270</v>
      </c>
      <c r="I14" s="36">
        <v>301</v>
      </c>
      <c r="J14" s="23">
        <v>7.8075</v>
      </c>
      <c r="K14" s="23">
        <v>10.0095</v>
      </c>
      <c r="L14" s="23">
        <v>9.3691</v>
      </c>
      <c r="M14" s="24">
        <f t="shared" si="0"/>
        <v>29.08265213442325</v>
      </c>
      <c r="N14" s="24"/>
      <c r="O14" s="14">
        <v>14.89</v>
      </c>
      <c r="P14" s="10">
        <f t="shared" si="1"/>
        <v>0</v>
      </c>
      <c r="Q14" s="10">
        <f t="shared" si="2"/>
        <v>0</v>
      </c>
      <c r="R14" s="10">
        <f t="shared" si="3"/>
        <v>0</v>
      </c>
      <c r="S14" s="10">
        <f t="shared" si="4"/>
        <v>0</v>
      </c>
      <c r="T14" s="10">
        <f t="shared" si="16"/>
        <v>153375.79617834394</v>
      </c>
      <c r="U14" s="10">
        <f t="shared" si="6"/>
        <v>0</v>
      </c>
      <c r="V14" s="10">
        <f t="shared" si="7"/>
        <v>0</v>
      </c>
      <c r="W14" s="10">
        <f t="shared" si="8"/>
        <v>0</v>
      </c>
      <c r="X14" s="10">
        <f t="shared" si="9"/>
        <v>0</v>
      </c>
      <c r="Y14" s="11">
        <f t="shared" si="14"/>
        <v>20.214909335124243</v>
      </c>
      <c r="Z14" s="10">
        <f t="shared" si="10"/>
        <v>0</v>
      </c>
      <c r="AA14" s="10">
        <f t="shared" si="11"/>
        <v>0</v>
      </c>
      <c r="AB14" s="10">
        <f t="shared" si="12"/>
        <v>0</v>
      </c>
      <c r="AC14" s="10">
        <f t="shared" si="13"/>
        <v>0</v>
      </c>
      <c r="AD14" s="11">
        <f t="shared" si="15"/>
        <v>69.50847963139223</v>
      </c>
      <c r="AE14" s="21"/>
      <c r="AF14" s="21"/>
      <c r="AG14" s="22"/>
      <c r="AH14" s="22"/>
      <c r="AI14" s="22"/>
      <c r="AJ14" s="22"/>
      <c r="AL14" s="1">
        <v>24.27144661101727</v>
      </c>
    </row>
    <row r="15" spans="1:38" s="14" customFormat="1" ht="12.75">
      <c r="A15" s="14">
        <v>5</v>
      </c>
      <c r="B15" s="14" t="s">
        <v>35</v>
      </c>
      <c r="C15" s="14">
        <v>1</v>
      </c>
      <c r="D15" s="14">
        <v>53</v>
      </c>
      <c r="E15" s="14">
        <v>96</v>
      </c>
      <c r="F15" s="14">
        <v>34</v>
      </c>
      <c r="G15" s="14">
        <v>38</v>
      </c>
      <c r="H15" s="15" t="s">
        <v>271</v>
      </c>
      <c r="I15" s="14">
        <v>18</v>
      </c>
      <c r="J15" s="23">
        <v>8.0744</v>
      </c>
      <c r="K15" s="23">
        <v>9.7992</v>
      </c>
      <c r="L15" s="23">
        <v>9.2636</v>
      </c>
      <c r="M15" s="24">
        <f t="shared" si="0"/>
        <v>31.052875695732865</v>
      </c>
      <c r="N15" s="24">
        <f>AVERAGE(M15:M17)</f>
        <v>31.13765606947848</v>
      </c>
      <c r="O15" s="14">
        <v>14.37</v>
      </c>
      <c r="P15" s="10">
        <f t="shared" si="1"/>
        <v>27006.36942675159</v>
      </c>
      <c r="Q15" s="10">
        <f t="shared" si="2"/>
        <v>48917.197452229295</v>
      </c>
      <c r="R15" s="10">
        <f t="shared" si="3"/>
        <v>17324.84076433121</v>
      </c>
      <c r="S15" s="10">
        <f t="shared" si="4"/>
        <v>19363.05732484076</v>
      </c>
      <c r="T15" s="10">
        <f t="shared" si="16"/>
        <v>121783.43949044585</v>
      </c>
      <c r="U15" s="11">
        <f t="shared" si="6"/>
        <v>3.6882393876130832</v>
      </c>
      <c r="V15" s="11">
        <f t="shared" si="7"/>
        <v>6.680584551148226</v>
      </c>
      <c r="W15" s="11">
        <f t="shared" si="8"/>
        <v>2.3660403618649966</v>
      </c>
      <c r="X15" s="11">
        <f t="shared" si="9"/>
        <v>2.644398051496173</v>
      </c>
      <c r="Y15" s="11">
        <f t="shared" si="14"/>
        <v>16.63187195546277</v>
      </c>
      <c r="Z15" s="11">
        <f t="shared" si="10"/>
        <v>11.877287706786856</v>
      </c>
      <c r="AA15" s="11">
        <f t="shared" si="11"/>
        <v>21.51357773304789</v>
      </c>
      <c r="AB15" s="11">
        <f t="shared" si="12"/>
        <v>7.619392113787794</v>
      </c>
      <c r="AC15" s="11">
        <f t="shared" si="13"/>
        <v>8.515791185998122</v>
      </c>
      <c r="AD15" s="11">
        <f t="shared" si="15"/>
        <v>53.559844564567136</v>
      </c>
      <c r="AE15" s="21">
        <f>AVERAGE(T15:T17)</f>
        <v>116857.74946921442</v>
      </c>
      <c r="AF15" s="21">
        <f>STDEV(T15:T17)/SQRT(3)</f>
        <v>7339.073528821463</v>
      </c>
      <c r="AG15" s="22">
        <f>AVERAGE(Y15:Y17)</f>
        <v>16.222962670198424</v>
      </c>
      <c r="AH15" s="22">
        <f>STDEV(Y15:Y17)/SQRT(3)</f>
        <v>1.7323809123530853</v>
      </c>
      <c r="AI15" s="22">
        <f>AVERAGE(AD15:AD17)</f>
        <v>54.562134658000694</v>
      </c>
      <c r="AJ15" s="22">
        <f>STDEV(AD15:AD17)/SQRT(3)</f>
        <v>5.941291444613682</v>
      </c>
      <c r="AL15" s="14">
        <v>10.156968196638907</v>
      </c>
    </row>
    <row r="16" spans="1:38" ht="12.75">
      <c r="A16" s="1">
        <v>5</v>
      </c>
      <c r="B16" s="1" t="s">
        <v>35</v>
      </c>
      <c r="C16" s="1">
        <v>2</v>
      </c>
      <c r="D16" s="1">
        <v>84</v>
      </c>
      <c r="E16" s="1">
        <v>88</v>
      </c>
      <c r="F16" s="1">
        <v>12</v>
      </c>
      <c r="G16" s="1">
        <v>61</v>
      </c>
      <c r="H16" s="12" t="s">
        <v>272</v>
      </c>
      <c r="I16" s="1">
        <v>3</v>
      </c>
      <c r="J16" s="23">
        <v>8.1064</v>
      </c>
      <c r="K16" s="23">
        <v>10.4488</v>
      </c>
      <c r="L16" s="23">
        <v>9.9812</v>
      </c>
      <c r="M16" s="24">
        <f t="shared" si="0"/>
        <v>19.962431693989114</v>
      </c>
      <c r="N16" s="24"/>
      <c r="O16" s="14">
        <v>19.02</v>
      </c>
      <c r="P16" s="10">
        <f t="shared" si="1"/>
        <v>42802.54777070063</v>
      </c>
      <c r="Q16" s="10">
        <f t="shared" si="2"/>
        <v>44840.764331210186</v>
      </c>
      <c r="R16" s="10">
        <f t="shared" si="3"/>
        <v>6114.649681528662</v>
      </c>
      <c r="S16" s="10">
        <f t="shared" si="4"/>
        <v>31082.802547770698</v>
      </c>
      <c r="T16" s="10">
        <f t="shared" si="16"/>
        <v>126369.42675159234</v>
      </c>
      <c r="U16" s="11">
        <f t="shared" si="6"/>
        <v>4.416403785488959</v>
      </c>
      <c r="V16" s="11">
        <f t="shared" si="7"/>
        <v>4.6267087276551</v>
      </c>
      <c r="W16" s="11">
        <f t="shared" si="8"/>
        <v>0.6309148264984227</v>
      </c>
      <c r="X16" s="11">
        <f t="shared" si="9"/>
        <v>3.207150368033649</v>
      </c>
      <c r="Y16" s="11">
        <f t="shared" si="14"/>
        <v>13.038906414300737</v>
      </c>
      <c r="Z16" s="11">
        <f t="shared" si="10"/>
        <v>22.123576191465602</v>
      </c>
      <c r="AA16" s="11">
        <f t="shared" si="11"/>
        <v>23.17707981963063</v>
      </c>
      <c r="AB16" s="11">
        <f t="shared" si="12"/>
        <v>3.160510884495086</v>
      </c>
      <c r="AC16" s="11">
        <f t="shared" si="13"/>
        <v>16.065930329516686</v>
      </c>
      <c r="AD16" s="11">
        <f t="shared" si="15"/>
        <v>65.31722494623178</v>
      </c>
      <c r="AE16" s="21"/>
      <c r="AF16" s="21"/>
      <c r="AG16" s="22"/>
      <c r="AH16" s="22"/>
      <c r="AI16" s="22"/>
      <c r="AJ16" s="22"/>
      <c r="AL16" s="1">
        <v>4.05189483421634</v>
      </c>
    </row>
    <row r="17" spans="1:38" ht="12.75">
      <c r="A17" s="1">
        <v>5</v>
      </c>
      <c r="B17" s="1" t="s">
        <v>35</v>
      </c>
      <c r="C17" s="1">
        <v>3</v>
      </c>
      <c r="D17" s="1">
        <v>65</v>
      </c>
      <c r="E17" s="1">
        <v>64</v>
      </c>
      <c r="F17" s="1">
        <v>30</v>
      </c>
      <c r="G17" s="1">
        <v>28</v>
      </c>
      <c r="H17" s="12" t="s">
        <v>273</v>
      </c>
      <c r="I17" s="1">
        <v>14</v>
      </c>
      <c r="J17" s="23">
        <v>8.6241</v>
      </c>
      <c r="K17" s="23">
        <v>9.9237</v>
      </c>
      <c r="L17" s="23">
        <v>9.3727</v>
      </c>
      <c r="M17" s="24">
        <f t="shared" si="0"/>
        <v>42.39766081871347</v>
      </c>
      <c r="N17" s="24"/>
      <c r="O17" s="14">
        <v>10.58</v>
      </c>
      <c r="P17" s="10">
        <f t="shared" si="1"/>
        <v>33121.01910828025</v>
      </c>
      <c r="Q17" s="10">
        <f t="shared" si="2"/>
        <v>32611.46496815286</v>
      </c>
      <c r="R17" s="10">
        <f t="shared" si="3"/>
        <v>15286.624203821653</v>
      </c>
      <c r="S17" s="10">
        <f t="shared" si="4"/>
        <v>14267.515923566876</v>
      </c>
      <c r="T17" s="10">
        <f t="shared" si="16"/>
        <v>102420.38216560509</v>
      </c>
      <c r="U17" s="11">
        <f t="shared" si="6"/>
        <v>6.143667296786389</v>
      </c>
      <c r="V17" s="11">
        <f t="shared" si="7"/>
        <v>6.049149338374291</v>
      </c>
      <c r="W17" s="11">
        <f t="shared" si="8"/>
        <v>2.835538752362949</v>
      </c>
      <c r="X17" s="11">
        <f t="shared" si="9"/>
        <v>2.6465028355387523</v>
      </c>
      <c r="Y17" s="11">
        <f t="shared" si="14"/>
        <v>18.998109640831757</v>
      </c>
      <c r="Z17" s="11">
        <f t="shared" si="10"/>
        <v>14.490580796558238</v>
      </c>
      <c r="AA17" s="11">
        <f t="shared" si="11"/>
        <v>14.267648784303496</v>
      </c>
      <c r="AB17" s="11">
        <f t="shared" si="12"/>
        <v>6.687960367642264</v>
      </c>
      <c r="AC17" s="11">
        <f t="shared" si="13"/>
        <v>6.242096343132779</v>
      </c>
      <c r="AD17" s="11">
        <f t="shared" si="15"/>
        <v>44.809334463203164</v>
      </c>
      <c r="AE17" s="21"/>
      <c r="AF17" s="21"/>
      <c r="AG17" s="22"/>
      <c r="AH17" s="22"/>
      <c r="AI17" s="22"/>
      <c r="AJ17" s="22"/>
      <c r="AL17" s="1">
        <v>6.7680407840379715</v>
      </c>
    </row>
    <row r="18" spans="1:36" s="14" customFormat="1" ht="12.75">
      <c r="A18" s="14">
        <v>1</v>
      </c>
      <c r="B18" s="14" t="s">
        <v>41</v>
      </c>
      <c r="C18" s="14">
        <v>1</v>
      </c>
      <c r="D18" s="14">
        <v>7</v>
      </c>
      <c r="E18" s="14">
        <v>9</v>
      </c>
      <c r="F18" s="14">
        <v>7</v>
      </c>
      <c r="G18" s="14">
        <v>6</v>
      </c>
      <c r="H18" s="15"/>
      <c r="I18" s="14">
        <v>0</v>
      </c>
      <c r="J18" s="23">
        <v>8.762</v>
      </c>
      <c r="K18" s="23">
        <v>10.712</v>
      </c>
      <c r="L18" s="23">
        <v>9.9573</v>
      </c>
      <c r="M18" s="24">
        <f t="shared" si="0"/>
        <v>38.702564102564104</v>
      </c>
      <c r="N18" s="24">
        <f>AVERAGE(M18:M20)</f>
        <v>43.63355511058666</v>
      </c>
      <c r="O18" s="14">
        <v>9.55</v>
      </c>
      <c r="P18" s="10">
        <f t="shared" si="1"/>
        <v>3566.878980891719</v>
      </c>
      <c r="Q18" s="10">
        <f t="shared" si="2"/>
        <v>4585.987261146496</v>
      </c>
      <c r="R18" s="10">
        <f t="shared" si="3"/>
        <v>3566.878980891719</v>
      </c>
      <c r="S18" s="10">
        <f t="shared" si="4"/>
        <v>3057.324840764331</v>
      </c>
      <c r="T18" s="10">
        <f t="shared" si="16"/>
        <v>14777.070063694266</v>
      </c>
      <c r="U18" s="11">
        <f t="shared" si="6"/>
        <v>0.7329842931937173</v>
      </c>
      <c r="V18" s="11">
        <f t="shared" si="7"/>
        <v>0.9424083769633507</v>
      </c>
      <c r="W18" s="11">
        <f t="shared" si="8"/>
        <v>0.7329842931937173</v>
      </c>
      <c r="X18" s="11">
        <f t="shared" si="9"/>
        <v>0.6282722513089005</v>
      </c>
      <c r="Y18" s="11">
        <f t="shared" si="14"/>
        <v>3.0366492146596857</v>
      </c>
      <c r="Z18" s="11">
        <f t="shared" si="10"/>
        <v>1.8938907800818188</v>
      </c>
      <c r="AA18" s="11">
        <f t="shared" si="11"/>
        <v>2.4350024315337673</v>
      </c>
      <c r="AB18" s="11">
        <f t="shared" si="12"/>
        <v>1.8938907800818188</v>
      </c>
      <c r="AC18" s="11">
        <f t="shared" si="13"/>
        <v>1.6233349543558446</v>
      </c>
      <c r="AD18" s="11">
        <f t="shared" si="15"/>
        <v>7.84611894605325</v>
      </c>
      <c r="AE18" s="21">
        <f>AVERAGE(T18:T20)</f>
        <v>49426.75159235668</v>
      </c>
      <c r="AF18" s="21">
        <f>STDEV(T18:T20)/SQRT(3)</f>
        <v>20943.43968312302</v>
      </c>
      <c r="AG18" s="22">
        <f>AVERAGE(Y18:Y20)</f>
        <v>8.362779396729676</v>
      </c>
      <c r="AH18" s="22">
        <f>STDEV(Y18:Y20)/SQRT(3)</f>
        <v>4.800258581813227</v>
      </c>
      <c r="AI18" s="22">
        <f>AVERAGE(AD18:AD20)</f>
        <v>17.858775638214635</v>
      </c>
      <c r="AJ18" s="22">
        <f>STDEV(AD18:AD20)/SQRT(3)</f>
        <v>5.116148831395598</v>
      </c>
    </row>
    <row r="19" spans="1:36" ht="12.75">
      <c r="A19" s="1">
        <v>1</v>
      </c>
      <c r="B19" s="1" t="s">
        <v>41</v>
      </c>
      <c r="C19" s="1">
        <v>2</v>
      </c>
      <c r="D19" s="1">
        <v>13</v>
      </c>
      <c r="E19" s="1">
        <v>85</v>
      </c>
      <c r="F19" s="1">
        <v>12</v>
      </c>
      <c r="G19" s="1">
        <v>58</v>
      </c>
      <c r="H19" s="12" t="s">
        <v>274</v>
      </c>
      <c r="I19" s="1">
        <v>3</v>
      </c>
      <c r="J19" s="23">
        <v>6.7707</v>
      </c>
      <c r="K19" s="23">
        <v>7.9921</v>
      </c>
      <c r="L19" s="23">
        <v>7.1045</v>
      </c>
      <c r="M19" s="24">
        <f t="shared" si="0"/>
        <v>72.67070574750285</v>
      </c>
      <c r="N19" s="24"/>
      <c r="O19" s="14">
        <v>9.53</v>
      </c>
      <c r="P19" s="10">
        <f t="shared" si="1"/>
        <v>6624.20382165605</v>
      </c>
      <c r="Q19" s="10">
        <f t="shared" si="2"/>
        <v>43312.101910828016</v>
      </c>
      <c r="R19" s="10">
        <f t="shared" si="3"/>
        <v>6114.649681528662</v>
      </c>
      <c r="S19" s="10">
        <f t="shared" si="4"/>
        <v>29554.14012738853</v>
      </c>
      <c r="T19" s="10">
        <f t="shared" si="16"/>
        <v>87133.75796178343</v>
      </c>
      <c r="U19" s="11">
        <f t="shared" si="6"/>
        <v>1.3641133263378804</v>
      </c>
      <c r="V19" s="11">
        <f t="shared" si="7"/>
        <v>8.919202518363065</v>
      </c>
      <c r="W19" s="11">
        <f t="shared" si="8"/>
        <v>1.2591815320041972</v>
      </c>
      <c r="X19" s="11">
        <f t="shared" si="9"/>
        <v>6.08604407135362</v>
      </c>
      <c r="Y19" s="11">
        <f t="shared" si="14"/>
        <v>17.943336831059813</v>
      </c>
      <c r="Z19" s="11">
        <f t="shared" si="10"/>
        <v>1.8771158368511576</v>
      </c>
      <c r="AA19" s="11">
        <f t="shared" si="11"/>
        <v>12.273449702488339</v>
      </c>
      <c r="AB19" s="11">
        <f t="shared" si="12"/>
        <v>1.7327223109395302</v>
      </c>
      <c r="AC19" s="11">
        <f t="shared" si="13"/>
        <v>8.374824502874395</v>
      </c>
      <c r="AD19" s="11">
        <f t="shared" si="15"/>
        <v>24.691292930888306</v>
      </c>
      <c r="AE19" s="21"/>
      <c r="AF19" s="21"/>
      <c r="AG19" s="22"/>
      <c r="AH19" s="22"/>
      <c r="AI19" s="22"/>
      <c r="AJ19" s="22"/>
    </row>
    <row r="20" spans="1:36" ht="12.75">
      <c r="A20" s="1">
        <v>1</v>
      </c>
      <c r="B20" s="1" t="s">
        <v>41</v>
      </c>
      <c r="C20" s="1">
        <v>3</v>
      </c>
      <c r="D20" s="1">
        <v>14</v>
      </c>
      <c r="E20" s="1">
        <v>39</v>
      </c>
      <c r="F20" s="1">
        <v>11</v>
      </c>
      <c r="G20" s="1">
        <v>22</v>
      </c>
      <c r="H20" s="12" t="s">
        <v>81</v>
      </c>
      <c r="I20" s="1">
        <v>5</v>
      </c>
      <c r="J20" s="23">
        <v>7.0192</v>
      </c>
      <c r="K20" s="23">
        <v>8.9447</v>
      </c>
      <c r="L20" s="23">
        <v>8.5687</v>
      </c>
      <c r="M20" s="24">
        <f t="shared" si="0"/>
        <v>19.52739548169304</v>
      </c>
      <c r="N20" s="24"/>
      <c r="O20" s="14">
        <v>22.15</v>
      </c>
      <c r="P20" s="10">
        <f t="shared" si="1"/>
        <v>7133.757961783438</v>
      </c>
      <c r="Q20" s="10">
        <f t="shared" si="2"/>
        <v>19872.61146496815</v>
      </c>
      <c r="R20" s="10">
        <f t="shared" si="3"/>
        <v>5605.095541401273</v>
      </c>
      <c r="S20" s="10">
        <f t="shared" si="4"/>
        <v>11210.191082802547</v>
      </c>
      <c r="T20" s="10">
        <f t="shared" si="16"/>
        <v>46369.42675159235</v>
      </c>
      <c r="U20" s="11">
        <f t="shared" si="6"/>
        <v>0.6320541760722348</v>
      </c>
      <c r="V20" s="11">
        <f t="shared" si="7"/>
        <v>1.7607223476297968</v>
      </c>
      <c r="W20" s="11">
        <f t="shared" si="8"/>
        <v>0.49661399548532736</v>
      </c>
      <c r="X20" s="11">
        <f t="shared" si="9"/>
        <v>0.9932279909706547</v>
      </c>
      <c r="Y20" s="11">
        <f t="shared" si="14"/>
        <v>4.108352144469526</v>
      </c>
      <c r="Z20" s="11">
        <f t="shared" si="10"/>
        <v>3.2367561596465153</v>
      </c>
      <c r="AA20" s="11">
        <f t="shared" si="11"/>
        <v>9.016677873301008</v>
      </c>
      <c r="AB20" s="11">
        <f t="shared" si="12"/>
        <v>2.5431655540079765</v>
      </c>
      <c r="AC20" s="11">
        <f t="shared" si="13"/>
        <v>5.086331108015953</v>
      </c>
      <c r="AD20" s="11">
        <f t="shared" si="15"/>
        <v>21.03891503770235</v>
      </c>
      <c r="AE20" s="21"/>
      <c r="AF20" s="21"/>
      <c r="AG20" s="22"/>
      <c r="AH20" s="22"/>
      <c r="AI20" s="22"/>
      <c r="AJ20" s="22"/>
    </row>
    <row r="21" spans="1:36" s="14" customFormat="1" ht="12.75">
      <c r="A21" s="14">
        <v>2</v>
      </c>
      <c r="B21" s="14" t="s">
        <v>41</v>
      </c>
      <c r="C21" s="14">
        <v>1</v>
      </c>
      <c r="D21" s="14">
        <v>3</v>
      </c>
      <c r="E21" s="14">
        <v>42</v>
      </c>
      <c r="F21" s="14">
        <v>8</v>
      </c>
      <c r="G21" s="14">
        <v>2</v>
      </c>
      <c r="H21" s="15"/>
      <c r="I21" s="14">
        <v>0</v>
      </c>
      <c r="J21" s="23">
        <v>9.161</v>
      </c>
      <c r="K21" s="23">
        <v>10.3815</v>
      </c>
      <c r="L21" s="23">
        <v>9.6576</v>
      </c>
      <c r="M21" s="24">
        <f t="shared" si="0"/>
        <v>59.31175747644406</v>
      </c>
      <c r="N21" s="24">
        <f>AVERAGE(M21:M23)</f>
        <v>49.09579069981917</v>
      </c>
      <c r="O21" s="14">
        <v>10.34</v>
      </c>
      <c r="P21" s="10">
        <f t="shared" si="1"/>
        <v>1528.6624203821655</v>
      </c>
      <c r="Q21" s="10">
        <f t="shared" si="2"/>
        <v>21401.273885350314</v>
      </c>
      <c r="R21" s="10">
        <f t="shared" si="3"/>
        <v>4076.4331210191076</v>
      </c>
      <c r="S21" s="10">
        <f t="shared" si="4"/>
        <v>1019.1082802547769</v>
      </c>
      <c r="T21" s="10">
        <f t="shared" si="16"/>
        <v>28025.477707006365</v>
      </c>
      <c r="U21" s="11">
        <f t="shared" si="6"/>
        <v>0.2901353965183752</v>
      </c>
      <c r="V21" s="11">
        <f t="shared" si="7"/>
        <v>4.061895551257254</v>
      </c>
      <c r="W21" s="11">
        <f t="shared" si="8"/>
        <v>0.7736943907156674</v>
      </c>
      <c r="X21" s="11">
        <f t="shared" si="9"/>
        <v>0.19342359767891684</v>
      </c>
      <c r="Y21" s="11">
        <f t="shared" si="14"/>
        <v>5.319148936170213</v>
      </c>
      <c r="Z21" s="11">
        <f t="shared" si="10"/>
        <v>0.48917012218632006</v>
      </c>
      <c r="AA21" s="11">
        <f t="shared" si="11"/>
        <v>6.848381710608481</v>
      </c>
      <c r="AB21" s="11">
        <f t="shared" si="12"/>
        <v>1.30445365916352</v>
      </c>
      <c r="AC21" s="11">
        <f t="shared" si="13"/>
        <v>0.32611341479088</v>
      </c>
      <c r="AD21" s="11">
        <f t="shared" si="15"/>
        <v>8.9681189067492</v>
      </c>
      <c r="AE21" s="21">
        <f>AVERAGE(T21:T23)</f>
        <v>43481.95329087048</v>
      </c>
      <c r="AF21" s="21">
        <f>STDEV(T21:T23)/SQRT(3)</f>
        <v>9286.071801502598</v>
      </c>
      <c r="AG21" s="22">
        <f>AVERAGE(Y21:Y23)</f>
        <v>5.8425448080572435</v>
      </c>
      <c r="AH21" s="22">
        <f>STDEV(Y21:Y23)/SQRT(3)</f>
        <v>0.6271178971452632</v>
      </c>
      <c r="AI21" s="22">
        <f>AVERAGE(AD21:AD23)</f>
        <v>12.382877602339084</v>
      </c>
      <c r="AJ21" s="22">
        <f>STDEV(AD21:AD23)/SQRT(3)</f>
        <v>2.5099217313024984</v>
      </c>
    </row>
    <row r="22" spans="1:36" ht="12.75">
      <c r="A22" s="1">
        <v>2</v>
      </c>
      <c r="B22" s="1" t="s">
        <v>41</v>
      </c>
      <c r="C22" s="1">
        <v>2</v>
      </c>
      <c r="D22" s="1">
        <v>61</v>
      </c>
      <c r="E22" s="1">
        <v>19</v>
      </c>
      <c r="F22" s="1">
        <v>8</v>
      </c>
      <c r="G22" s="1">
        <v>27</v>
      </c>
      <c r="H22" s="12" t="s">
        <v>275</v>
      </c>
      <c r="I22" s="1">
        <v>3</v>
      </c>
      <c r="J22" s="23">
        <v>7.8677</v>
      </c>
      <c r="K22" s="23">
        <v>9.3692</v>
      </c>
      <c r="L22" s="23">
        <v>8.7529</v>
      </c>
      <c r="M22" s="24">
        <f t="shared" si="0"/>
        <v>41.045621045621</v>
      </c>
      <c r="N22" s="24"/>
      <c r="O22" s="14">
        <v>16.64</v>
      </c>
      <c r="P22" s="10">
        <f t="shared" si="1"/>
        <v>31082.802547770698</v>
      </c>
      <c r="Q22" s="10">
        <f t="shared" si="2"/>
        <v>9681.52866242038</v>
      </c>
      <c r="R22" s="10">
        <f t="shared" si="3"/>
        <v>4076.4331210191076</v>
      </c>
      <c r="S22" s="10">
        <f t="shared" si="4"/>
        <v>13757.961783439488</v>
      </c>
      <c r="T22" s="10">
        <f t="shared" si="16"/>
        <v>60127.38853503184</v>
      </c>
      <c r="U22" s="11">
        <f t="shared" si="6"/>
        <v>3.6658653846153846</v>
      </c>
      <c r="V22" s="11">
        <f t="shared" si="7"/>
        <v>1.1418269230769231</v>
      </c>
      <c r="W22" s="11">
        <f t="shared" si="8"/>
        <v>0.4807692307692307</v>
      </c>
      <c r="X22" s="11">
        <f t="shared" si="9"/>
        <v>1.6225961538461537</v>
      </c>
      <c r="Y22" s="11">
        <f t="shared" si="14"/>
        <v>7.091346153846153</v>
      </c>
      <c r="Z22" s="11">
        <f t="shared" si="10"/>
        <v>8.931197265941922</v>
      </c>
      <c r="AA22" s="11">
        <f t="shared" si="11"/>
        <v>2.7818483287360087</v>
      </c>
      <c r="AB22" s="11">
        <f t="shared" si="12"/>
        <v>1.171304559467793</v>
      </c>
      <c r="AC22" s="11">
        <f t="shared" si="13"/>
        <v>3.953152888203802</v>
      </c>
      <c r="AD22" s="11">
        <f t="shared" si="15"/>
        <v>17.276742252149948</v>
      </c>
      <c r="AE22" s="21"/>
      <c r="AF22" s="21"/>
      <c r="AG22" s="22"/>
      <c r="AH22" s="22"/>
      <c r="AI22" s="22"/>
      <c r="AJ22" s="22"/>
    </row>
    <row r="23" spans="1:36" ht="12.75">
      <c r="A23" s="1">
        <v>2</v>
      </c>
      <c r="B23" s="1" t="s">
        <v>41</v>
      </c>
      <c r="C23" s="1">
        <v>3</v>
      </c>
      <c r="D23" s="1">
        <v>11</v>
      </c>
      <c r="E23" s="1">
        <v>47</v>
      </c>
      <c r="F23" s="1">
        <v>9</v>
      </c>
      <c r="G23" s="1">
        <v>16</v>
      </c>
      <c r="H23" s="12" t="s">
        <v>81</v>
      </c>
      <c r="I23" s="1">
        <v>0</v>
      </c>
      <c r="J23" s="23">
        <v>7.7308</v>
      </c>
      <c r="K23" s="23">
        <v>9.2878</v>
      </c>
      <c r="L23" s="23">
        <v>8.5571</v>
      </c>
      <c r="M23" s="24">
        <f t="shared" si="0"/>
        <v>46.929993577392445</v>
      </c>
      <c r="N23" s="24"/>
      <c r="O23" s="14">
        <v>16.22</v>
      </c>
      <c r="P23" s="10">
        <f t="shared" si="1"/>
        <v>5605.095541401273</v>
      </c>
      <c r="Q23" s="10">
        <f t="shared" si="2"/>
        <v>23949.044585987256</v>
      </c>
      <c r="R23" s="10">
        <f t="shared" si="3"/>
        <v>4585.987261146496</v>
      </c>
      <c r="S23" s="10">
        <f t="shared" si="4"/>
        <v>8152.866242038215</v>
      </c>
      <c r="T23" s="10">
        <f t="shared" si="16"/>
        <v>42292.99363057324</v>
      </c>
      <c r="U23" s="11">
        <f t="shared" si="6"/>
        <v>0.6781750924784218</v>
      </c>
      <c r="V23" s="11">
        <f t="shared" si="7"/>
        <v>2.8976572133168927</v>
      </c>
      <c r="W23" s="11">
        <f t="shared" si="8"/>
        <v>0.5548705302096177</v>
      </c>
      <c r="X23" s="11">
        <f t="shared" si="9"/>
        <v>0.9864364981504317</v>
      </c>
      <c r="Y23" s="11">
        <f t="shared" si="14"/>
        <v>5.117139334155364</v>
      </c>
      <c r="Z23" s="11">
        <f t="shared" si="10"/>
        <v>1.4450781702325197</v>
      </c>
      <c r="AA23" s="11">
        <f t="shared" si="11"/>
        <v>6.174424909175311</v>
      </c>
      <c r="AB23" s="11">
        <f t="shared" si="12"/>
        <v>1.182336684735698</v>
      </c>
      <c r="AC23" s="11">
        <f t="shared" si="13"/>
        <v>2.101931883974574</v>
      </c>
      <c r="AD23" s="11">
        <f t="shared" si="15"/>
        <v>10.903771648118104</v>
      </c>
      <c r="AE23" s="21"/>
      <c r="AF23" s="21"/>
      <c r="AG23" s="22"/>
      <c r="AH23" s="22"/>
      <c r="AI23" s="22"/>
      <c r="AJ23" s="22"/>
    </row>
    <row r="24" spans="1:36" s="14" customFormat="1" ht="12.75">
      <c r="A24" s="14">
        <v>3</v>
      </c>
      <c r="B24" s="14" t="s">
        <v>41</v>
      </c>
      <c r="C24" s="14">
        <v>1</v>
      </c>
      <c r="D24" s="14">
        <v>39</v>
      </c>
      <c r="E24" s="14">
        <v>24</v>
      </c>
      <c r="F24" s="14">
        <v>2</v>
      </c>
      <c r="G24" s="14">
        <v>16</v>
      </c>
      <c r="H24" s="15" t="s">
        <v>95</v>
      </c>
      <c r="I24" s="14">
        <v>12</v>
      </c>
      <c r="J24" s="23">
        <v>9.0953</v>
      </c>
      <c r="K24" s="23">
        <v>10.6872</v>
      </c>
      <c r="L24" s="23">
        <v>10.0013</v>
      </c>
      <c r="M24" s="24">
        <f t="shared" si="0"/>
        <v>43.08687731641434</v>
      </c>
      <c r="N24" s="24">
        <f>AVERAGE(M24:M26)</f>
        <v>51.13566080791435</v>
      </c>
      <c r="O24" s="14">
        <v>14.56</v>
      </c>
      <c r="P24" s="10">
        <f t="shared" si="1"/>
        <v>19872.61146496815</v>
      </c>
      <c r="Q24" s="10">
        <f t="shared" si="2"/>
        <v>12229.299363057324</v>
      </c>
      <c r="R24" s="10">
        <f t="shared" si="3"/>
        <v>1019.1082802547769</v>
      </c>
      <c r="S24" s="10">
        <f t="shared" si="4"/>
        <v>8152.866242038215</v>
      </c>
      <c r="T24" s="10">
        <f t="shared" si="16"/>
        <v>47388.535031847125</v>
      </c>
      <c r="U24" s="11">
        <f t="shared" si="6"/>
        <v>2.6785714285714284</v>
      </c>
      <c r="V24" s="11">
        <f t="shared" si="7"/>
        <v>1.6483516483516483</v>
      </c>
      <c r="W24" s="11">
        <f t="shared" si="8"/>
        <v>0.13736263736263735</v>
      </c>
      <c r="X24" s="11">
        <f t="shared" si="9"/>
        <v>1.0989010989010988</v>
      </c>
      <c r="Y24" s="11">
        <f t="shared" si="14"/>
        <v>6.387362637362637</v>
      </c>
      <c r="Z24" s="11">
        <f t="shared" si="10"/>
        <v>6.216675692000084</v>
      </c>
      <c r="AA24" s="11">
        <f t="shared" si="11"/>
        <v>3.8256465796923598</v>
      </c>
      <c r="AB24" s="11">
        <f t="shared" si="12"/>
        <v>0.31880388164102996</v>
      </c>
      <c r="AC24" s="11">
        <f t="shared" si="13"/>
        <v>2.5504310531282397</v>
      </c>
      <c r="AD24" s="11">
        <f t="shared" si="15"/>
        <v>14.824380496307894</v>
      </c>
      <c r="AE24" s="21">
        <f>AVERAGE(T24:T26)</f>
        <v>100552.01698513799</v>
      </c>
      <c r="AF24" s="21">
        <f>STDEV(T24:T26)/SQRT(3)</f>
        <v>38891.51552060956</v>
      </c>
      <c r="AG24" s="22">
        <f>AVERAGE(Y24:Y26)</f>
        <v>22.785664709822015</v>
      </c>
      <c r="AH24" s="22">
        <f>STDEV(Y24:Y26)/SQRT(3)</f>
        <v>13.061580186560763</v>
      </c>
      <c r="AI24" s="22">
        <f>AVERAGE(AD24:AD26)</f>
        <v>41.54813938340339</v>
      </c>
      <c r="AJ24" s="22">
        <f>STDEV(AD24:AD26)/SQRT(3)</f>
        <v>21.68546518457968</v>
      </c>
    </row>
    <row r="25" spans="1:36" ht="12.75">
      <c r="A25" s="1">
        <v>3</v>
      </c>
      <c r="B25" s="1" t="s">
        <v>41</v>
      </c>
      <c r="C25" s="1">
        <v>2</v>
      </c>
      <c r="D25" s="1">
        <v>127</v>
      </c>
      <c r="E25" s="1">
        <v>110</v>
      </c>
      <c r="F25" s="1">
        <v>21</v>
      </c>
      <c r="G25" s="1">
        <v>64</v>
      </c>
      <c r="H25" s="12" t="s">
        <v>276</v>
      </c>
      <c r="I25" s="1">
        <v>24</v>
      </c>
      <c r="J25" s="23">
        <v>7.8195</v>
      </c>
      <c r="K25" s="23">
        <v>9.0545</v>
      </c>
      <c r="L25" s="23">
        <v>8.3442</v>
      </c>
      <c r="M25" s="24">
        <f t="shared" si="0"/>
        <v>57.51417004048579</v>
      </c>
      <c r="N25" s="24"/>
      <c r="O25" s="14">
        <v>7.12</v>
      </c>
      <c r="P25" s="10">
        <f t="shared" si="1"/>
        <v>64713.375796178334</v>
      </c>
      <c r="Q25" s="10">
        <f t="shared" si="2"/>
        <v>56050.95541401273</v>
      </c>
      <c r="R25" s="10">
        <f t="shared" si="3"/>
        <v>10700.636942675157</v>
      </c>
      <c r="S25" s="10">
        <f t="shared" si="4"/>
        <v>32611.46496815286</v>
      </c>
      <c r="T25" s="10">
        <f t="shared" si="16"/>
        <v>176305.7324840764</v>
      </c>
      <c r="U25" s="11">
        <f t="shared" si="6"/>
        <v>17.837078651685392</v>
      </c>
      <c r="V25" s="11">
        <f t="shared" si="7"/>
        <v>15.44943820224719</v>
      </c>
      <c r="W25" s="11">
        <f t="shared" si="8"/>
        <v>2.9494382022471908</v>
      </c>
      <c r="X25" s="11">
        <f t="shared" si="9"/>
        <v>8.98876404494382</v>
      </c>
      <c r="Y25" s="11">
        <f t="shared" si="14"/>
        <v>48.59550561797753</v>
      </c>
      <c r="Z25" s="11">
        <f t="shared" si="10"/>
        <v>31.013363557414436</v>
      </c>
      <c r="AA25" s="11">
        <f t="shared" si="11"/>
        <v>26.861968435555813</v>
      </c>
      <c r="AB25" s="11">
        <f t="shared" si="12"/>
        <v>5.128193974060655</v>
      </c>
      <c r="AC25" s="11">
        <f t="shared" si="13"/>
        <v>15.628781635232471</v>
      </c>
      <c r="AD25" s="11">
        <f t="shared" si="15"/>
        <v>84.49310071547555</v>
      </c>
      <c r="AE25" s="21"/>
      <c r="AF25" s="21"/>
      <c r="AG25" s="22"/>
      <c r="AH25" s="22"/>
      <c r="AI25" s="22"/>
      <c r="AJ25" s="22"/>
    </row>
    <row r="26" spans="1:36" ht="12.75">
      <c r="A26" s="1">
        <v>3</v>
      </c>
      <c r="B26" s="1" t="s">
        <v>41</v>
      </c>
      <c r="C26" s="1">
        <v>3</v>
      </c>
      <c r="D26" s="1">
        <v>34</v>
      </c>
      <c r="E26" s="1">
        <v>79</v>
      </c>
      <c r="F26" s="1">
        <v>1</v>
      </c>
      <c r="G26" s="1">
        <v>38</v>
      </c>
      <c r="H26" s="12" t="s">
        <v>277</v>
      </c>
      <c r="I26" s="1">
        <v>1</v>
      </c>
      <c r="J26" s="23">
        <v>7.927</v>
      </c>
      <c r="K26" s="23">
        <v>9.2884</v>
      </c>
      <c r="L26" s="23">
        <v>8.5695</v>
      </c>
      <c r="M26" s="24">
        <f t="shared" si="0"/>
        <v>52.805935066842935</v>
      </c>
      <c r="N26" s="24"/>
      <c r="O26" s="14">
        <v>11.44</v>
      </c>
      <c r="P26" s="10">
        <f t="shared" si="1"/>
        <v>17324.84076433121</v>
      </c>
      <c r="Q26" s="10">
        <f t="shared" si="2"/>
        <v>40254.77707006369</v>
      </c>
      <c r="R26" s="10">
        <f t="shared" si="3"/>
        <v>509.55414012738845</v>
      </c>
      <c r="S26" s="10">
        <f t="shared" si="4"/>
        <v>19363.05732484076</v>
      </c>
      <c r="T26" s="10">
        <f t="shared" si="16"/>
        <v>77961.78343949043</v>
      </c>
      <c r="U26" s="11">
        <f t="shared" si="6"/>
        <v>2.972027972027972</v>
      </c>
      <c r="V26" s="11">
        <f t="shared" si="7"/>
        <v>6.905594405594406</v>
      </c>
      <c r="W26" s="11">
        <f t="shared" si="8"/>
        <v>0.08741258741258742</v>
      </c>
      <c r="X26" s="11">
        <f t="shared" si="9"/>
        <v>3.3216783216783217</v>
      </c>
      <c r="Y26" s="11">
        <f t="shared" si="14"/>
        <v>13.374125874125875</v>
      </c>
      <c r="Z26" s="11">
        <f t="shared" si="10"/>
        <v>5.628208208539272</v>
      </c>
      <c r="AA26" s="11">
        <f t="shared" si="11"/>
        <v>13.077307308076545</v>
      </c>
      <c r="AB26" s="11">
        <f t="shared" si="12"/>
        <v>0.16553553554527273</v>
      </c>
      <c r="AC26" s="11">
        <f t="shared" si="13"/>
        <v>6.290350350720363</v>
      </c>
      <c r="AD26" s="11">
        <f t="shared" si="15"/>
        <v>25.326936938426726</v>
      </c>
      <c r="AE26" s="21"/>
      <c r="AF26" s="21"/>
      <c r="AG26" s="22"/>
      <c r="AH26" s="22"/>
      <c r="AI26" s="22"/>
      <c r="AJ26" s="22"/>
    </row>
    <row r="27" spans="1:36" s="14" customFormat="1" ht="12.75">
      <c r="A27" s="14">
        <v>4</v>
      </c>
      <c r="B27" s="14" t="s">
        <v>41</v>
      </c>
      <c r="C27" s="14">
        <v>1</v>
      </c>
      <c r="D27" s="14">
        <v>29</v>
      </c>
      <c r="E27" s="14">
        <v>57</v>
      </c>
      <c r="F27" s="14">
        <v>1</v>
      </c>
      <c r="G27" s="14">
        <v>7</v>
      </c>
      <c r="H27" s="15" t="s">
        <v>50</v>
      </c>
      <c r="I27" s="14">
        <v>0</v>
      </c>
      <c r="J27" s="23">
        <v>10.873</v>
      </c>
      <c r="K27" s="23">
        <v>12.026</v>
      </c>
      <c r="L27" s="23">
        <v>11.0218</v>
      </c>
      <c r="M27" s="24">
        <f t="shared" si="0"/>
        <v>87.09453599306146</v>
      </c>
      <c r="N27" s="24">
        <f>AVERAGE(M27:M29)</f>
        <v>88.80088870530572</v>
      </c>
      <c r="O27" s="14">
        <v>9.07</v>
      </c>
      <c r="P27" s="10">
        <f t="shared" si="1"/>
        <v>14777.070063694266</v>
      </c>
      <c r="Q27" s="10">
        <f t="shared" si="2"/>
        <v>29044.585987261144</v>
      </c>
      <c r="R27" s="10">
        <f t="shared" si="3"/>
        <v>509.55414012738845</v>
      </c>
      <c r="S27" s="10">
        <f t="shared" si="4"/>
        <v>3566.878980891719</v>
      </c>
      <c r="T27" s="10">
        <f t="shared" si="16"/>
        <v>47898.08917197451</v>
      </c>
      <c r="U27" s="11">
        <f t="shared" si="6"/>
        <v>3.197353914002205</v>
      </c>
      <c r="V27" s="11">
        <f t="shared" si="7"/>
        <v>6.284454244762955</v>
      </c>
      <c r="W27" s="11">
        <f t="shared" si="8"/>
        <v>0.11025358324145534</v>
      </c>
      <c r="X27" s="11">
        <f t="shared" si="9"/>
        <v>0.7717750826901874</v>
      </c>
      <c r="Y27" s="11">
        <f t="shared" si="14"/>
        <v>10.363836824696802</v>
      </c>
      <c r="Z27" s="11">
        <f t="shared" si="10"/>
        <v>3.6711303155193664</v>
      </c>
      <c r="AA27" s="11">
        <f t="shared" si="11"/>
        <v>7.215669930503583</v>
      </c>
      <c r="AB27" s="11">
        <f t="shared" si="12"/>
        <v>0.12659070053515056</v>
      </c>
      <c r="AC27" s="11">
        <f t="shared" si="13"/>
        <v>0.886134903746054</v>
      </c>
      <c r="AD27" s="11">
        <f t="shared" si="15"/>
        <v>11.899525850304153</v>
      </c>
      <c r="AE27" s="21">
        <f>AVERAGE(T27:T29)</f>
        <v>97324.84076433121</v>
      </c>
      <c r="AF27" s="21">
        <f>STDEV(T27:T29)/SQRT(3)</f>
        <v>26291.874430993088</v>
      </c>
      <c r="AG27" s="22">
        <f>AVERAGE(Y27:Y29)</f>
        <v>24.67993742179271</v>
      </c>
      <c r="AH27" s="22">
        <f>STDEV(Y27:Y29)/SQRT(3)</f>
        <v>8.869384895819671</v>
      </c>
      <c r="AI27" s="22">
        <f>AVERAGE(AD27:AD29)</f>
        <v>27.225957821287</v>
      </c>
      <c r="AJ27" s="22">
        <f>STDEV(AD27:AD29)/SQRT(3)</f>
        <v>8.670101423501697</v>
      </c>
    </row>
    <row r="28" spans="1:36" ht="12.75">
      <c r="A28" s="1">
        <v>4</v>
      </c>
      <c r="B28" s="1" t="s">
        <v>41</v>
      </c>
      <c r="C28" s="1">
        <v>2</v>
      </c>
      <c r="D28" s="1">
        <v>0</v>
      </c>
      <c r="E28" s="1">
        <v>0</v>
      </c>
      <c r="F28" s="1">
        <v>0</v>
      </c>
      <c r="G28" s="1">
        <v>0</v>
      </c>
      <c r="H28" s="12" t="s">
        <v>278</v>
      </c>
      <c r="I28" s="36">
        <v>209</v>
      </c>
      <c r="J28" s="23">
        <v>8.8084</v>
      </c>
      <c r="K28" s="23">
        <v>9.8026</v>
      </c>
      <c r="L28" s="23">
        <v>8.9903</v>
      </c>
      <c r="M28" s="24">
        <f t="shared" si="0"/>
        <v>81.70388251860803</v>
      </c>
      <c r="N28" s="24"/>
      <c r="O28" s="14">
        <v>9.18</v>
      </c>
      <c r="P28" s="10">
        <f t="shared" si="1"/>
        <v>0</v>
      </c>
      <c r="Q28" s="10">
        <f t="shared" si="2"/>
        <v>0</v>
      </c>
      <c r="R28" s="10">
        <f t="shared" si="3"/>
        <v>0</v>
      </c>
      <c r="S28" s="10">
        <f t="shared" si="4"/>
        <v>0</v>
      </c>
      <c r="T28" s="10">
        <f t="shared" si="16"/>
        <v>106496.81528662419</v>
      </c>
      <c r="U28" s="10">
        <f t="shared" si="6"/>
        <v>0</v>
      </c>
      <c r="V28" s="10">
        <f t="shared" si="7"/>
        <v>0</v>
      </c>
      <c r="W28" s="10">
        <f t="shared" si="8"/>
        <v>0</v>
      </c>
      <c r="X28" s="10">
        <f t="shared" si="9"/>
        <v>0</v>
      </c>
      <c r="Y28" s="11">
        <f t="shared" si="14"/>
        <v>22.766884531590414</v>
      </c>
      <c r="Z28" s="10">
        <f t="shared" si="10"/>
        <v>0</v>
      </c>
      <c r="AA28" s="10">
        <f t="shared" si="11"/>
        <v>0</v>
      </c>
      <c r="AB28" s="10">
        <f t="shared" si="12"/>
        <v>0</v>
      </c>
      <c r="AC28" s="10">
        <f t="shared" si="13"/>
        <v>0</v>
      </c>
      <c r="AD28" s="11">
        <f t="shared" si="15"/>
        <v>27.86511953872604</v>
      </c>
      <c r="AE28" s="21"/>
      <c r="AF28" s="21"/>
      <c r="AG28" s="22"/>
      <c r="AH28" s="22"/>
      <c r="AI28" s="22"/>
      <c r="AJ28" s="22"/>
    </row>
    <row r="29" spans="1:36" ht="12.75">
      <c r="A29" s="1">
        <v>4</v>
      </c>
      <c r="B29" s="1" t="s">
        <v>41</v>
      </c>
      <c r="C29" s="1">
        <v>3</v>
      </c>
      <c r="D29" s="32">
        <v>117</v>
      </c>
      <c r="E29" s="32">
        <v>58</v>
      </c>
      <c r="F29" s="32">
        <v>25</v>
      </c>
      <c r="G29" s="32">
        <v>61</v>
      </c>
      <c r="H29" s="33" t="s">
        <v>279</v>
      </c>
      <c r="I29" s="32">
        <v>9</v>
      </c>
      <c r="J29" s="35">
        <v>6.9316</v>
      </c>
      <c r="K29" s="35">
        <v>7.7038</v>
      </c>
      <c r="L29" s="35">
        <v>6.9501</v>
      </c>
      <c r="M29" s="24">
        <f t="shared" si="0"/>
        <v>97.60424760424767</v>
      </c>
      <c r="N29" s="24"/>
      <c r="O29" s="14">
        <v>6.6</v>
      </c>
      <c r="P29" s="10">
        <f t="shared" si="1"/>
        <v>59617.83439490445</v>
      </c>
      <c r="Q29" s="10">
        <f t="shared" si="2"/>
        <v>29554.14012738853</v>
      </c>
      <c r="R29" s="10">
        <f t="shared" si="3"/>
        <v>12738.853503184711</v>
      </c>
      <c r="S29" s="10">
        <f t="shared" si="4"/>
        <v>31082.802547770698</v>
      </c>
      <c r="T29" s="10">
        <f t="shared" si="16"/>
        <v>137579.61783439488</v>
      </c>
      <c r="U29" s="11">
        <f t="shared" si="6"/>
        <v>17.727272727272727</v>
      </c>
      <c r="V29" s="11">
        <f t="shared" si="7"/>
        <v>8.787878787878789</v>
      </c>
      <c r="W29" s="11">
        <f t="shared" si="8"/>
        <v>3.787878787878788</v>
      </c>
      <c r="X29" s="11">
        <f t="shared" si="9"/>
        <v>9.242424242424242</v>
      </c>
      <c r="Y29" s="11">
        <f t="shared" si="14"/>
        <v>40.909090909090914</v>
      </c>
      <c r="Z29" s="11">
        <f t="shared" si="10"/>
        <v>18.162398832426682</v>
      </c>
      <c r="AA29" s="11">
        <f t="shared" si="11"/>
        <v>9.003582327185876</v>
      </c>
      <c r="AB29" s="11">
        <f t="shared" si="12"/>
        <v>3.8808544513732226</v>
      </c>
      <c r="AC29" s="11">
        <f t="shared" si="13"/>
        <v>9.469284861350664</v>
      </c>
      <c r="AD29" s="11">
        <f t="shared" si="15"/>
        <v>41.913228074830805</v>
      </c>
      <c r="AE29" s="21"/>
      <c r="AF29" s="21"/>
      <c r="AG29" s="22"/>
      <c r="AH29" s="22"/>
      <c r="AI29" s="22"/>
      <c r="AJ29" s="22"/>
    </row>
    <row r="30" spans="1:36" s="14" customFormat="1" ht="12.75">
      <c r="A30" s="14">
        <v>5</v>
      </c>
      <c r="B30" s="14" t="s">
        <v>41</v>
      </c>
      <c r="C30" s="14">
        <v>1</v>
      </c>
      <c r="D30" s="14" t="s">
        <v>269</v>
      </c>
      <c r="E30" s="14" t="s">
        <v>269</v>
      </c>
      <c r="F30" s="14" t="s">
        <v>269</v>
      </c>
      <c r="G30" s="14" t="s">
        <v>269</v>
      </c>
      <c r="H30" s="34" t="s">
        <v>280</v>
      </c>
      <c r="I30" s="14" t="s">
        <v>269</v>
      </c>
      <c r="J30" s="23">
        <v>6.6355</v>
      </c>
      <c r="K30" s="23">
        <v>8.0443</v>
      </c>
      <c r="L30" s="23">
        <v>7.4661</v>
      </c>
      <c r="M30" s="24">
        <f t="shared" si="0"/>
        <v>41.0420215786485</v>
      </c>
      <c r="N30" s="24">
        <f>AVERAGE(M30:M32)</f>
        <v>37.70115343881505</v>
      </c>
      <c r="O30" s="14">
        <v>14.57</v>
      </c>
      <c r="P30" s="10" t="e">
        <f t="shared" si="1"/>
        <v>#VALUE!</v>
      </c>
      <c r="Q30" s="10" t="e">
        <f t="shared" si="2"/>
        <v>#VALUE!</v>
      </c>
      <c r="R30" s="10" t="e">
        <f t="shared" si="3"/>
        <v>#VALUE!</v>
      </c>
      <c r="S30" s="10" t="e">
        <f t="shared" si="4"/>
        <v>#VALUE!</v>
      </c>
      <c r="T30" s="10">
        <f t="shared" si="16"/>
        <v>0</v>
      </c>
      <c r="U30" s="11" t="e">
        <f t="shared" si="6"/>
        <v>#VALUE!</v>
      </c>
      <c r="V30" s="11" t="e">
        <f t="shared" si="7"/>
        <v>#VALUE!</v>
      </c>
      <c r="W30" s="11" t="e">
        <f t="shared" si="8"/>
        <v>#VALUE!</v>
      </c>
      <c r="X30" s="11" t="e">
        <f t="shared" si="9"/>
        <v>#VALUE!</v>
      </c>
      <c r="Y30" s="11">
        <f t="shared" si="14"/>
        <v>0</v>
      </c>
      <c r="Z30" s="11" t="e">
        <f t="shared" si="10"/>
        <v>#VALUE!</v>
      </c>
      <c r="AA30" s="11" t="e">
        <f t="shared" si="11"/>
        <v>#VALUE!</v>
      </c>
      <c r="AB30" s="11" t="e">
        <f t="shared" si="12"/>
        <v>#VALUE!</v>
      </c>
      <c r="AC30" s="11" t="e">
        <f t="shared" si="13"/>
        <v>#VALUE!</v>
      </c>
      <c r="AD30" s="11">
        <f t="shared" si="15"/>
        <v>0</v>
      </c>
      <c r="AE30" s="21">
        <f>AVERAGE(T30:T32)</f>
        <v>24118.895966029722</v>
      </c>
      <c r="AF30" s="21">
        <f>STDEV(T30:T32)/SQRT(3)</f>
        <v>13055.374165996185</v>
      </c>
      <c r="AG30" s="22">
        <f>AVERAGE(Y30:Y32)</f>
        <v>2.4543021918559145</v>
      </c>
      <c r="AH30" s="22">
        <f>STDEV(Y30:Y32)/SQRT(3)</f>
        <v>1.244094555552796</v>
      </c>
      <c r="AI30" s="22">
        <f>AVERAGE(AD30:AD32)</f>
        <v>7.266866706708977</v>
      </c>
      <c r="AJ30" s="22">
        <f>STDEV(AD30:AD32)/SQRT(3)</f>
        <v>3.864576093896599</v>
      </c>
    </row>
    <row r="31" spans="1:31" ht="12.75">
      <c r="A31" s="1">
        <v>5</v>
      </c>
      <c r="B31" s="1" t="s">
        <v>41</v>
      </c>
      <c r="C31" s="1">
        <v>2</v>
      </c>
      <c r="D31" s="1">
        <v>6</v>
      </c>
      <c r="E31" s="1">
        <v>27</v>
      </c>
      <c r="F31" s="1">
        <v>3</v>
      </c>
      <c r="G31" s="1">
        <v>49</v>
      </c>
      <c r="H31" s="12" t="s">
        <v>281</v>
      </c>
      <c r="I31" s="1">
        <v>3</v>
      </c>
      <c r="J31" s="23">
        <v>8.4628</v>
      </c>
      <c r="K31" s="23">
        <v>9.9603</v>
      </c>
      <c r="L31" s="23">
        <v>9.5823</v>
      </c>
      <c r="M31" s="24">
        <f t="shared" si="0"/>
        <v>25.242070116861434</v>
      </c>
      <c r="N31" s="24"/>
      <c r="O31" s="14">
        <v>26.45</v>
      </c>
      <c r="P31" s="10">
        <f t="shared" si="1"/>
        <v>3057.324840764331</v>
      </c>
      <c r="Q31" s="10">
        <f t="shared" si="2"/>
        <v>13757.961783439488</v>
      </c>
      <c r="R31" s="10">
        <f t="shared" si="3"/>
        <v>1528.6624203821655</v>
      </c>
      <c r="S31" s="10">
        <f t="shared" si="4"/>
        <v>24968.152866242035</v>
      </c>
      <c r="T31" s="10">
        <f t="shared" si="16"/>
        <v>44840.764331210186</v>
      </c>
      <c r="U31" s="11">
        <f t="shared" si="6"/>
        <v>0.22684310018903592</v>
      </c>
      <c r="V31" s="11">
        <f t="shared" si="7"/>
        <v>1.0207939508506616</v>
      </c>
      <c r="W31" s="11">
        <f t="shared" si="8"/>
        <v>0.11342155009451796</v>
      </c>
      <c r="X31" s="11">
        <f t="shared" si="9"/>
        <v>1.8525519848771268</v>
      </c>
      <c r="Y31" s="11">
        <f t="shared" si="14"/>
        <v>3.3270321361058603</v>
      </c>
      <c r="Z31" s="11">
        <f t="shared" si="10"/>
        <v>0.8986707474420139</v>
      </c>
      <c r="AA31" s="11">
        <f t="shared" si="11"/>
        <v>4.044018363489063</v>
      </c>
      <c r="AB31" s="11">
        <f t="shared" si="12"/>
        <v>0.44933537372100696</v>
      </c>
      <c r="AC31" s="11">
        <f t="shared" si="13"/>
        <v>7.339144437443114</v>
      </c>
      <c r="AD31" s="11">
        <f t="shared" si="15"/>
        <v>13.180504295816204</v>
      </c>
      <c r="AE31" s="21"/>
    </row>
    <row r="32" spans="1:31" ht="12.75">
      <c r="A32" s="1">
        <v>5</v>
      </c>
      <c r="B32" s="1" t="s">
        <v>41</v>
      </c>
      <c r="C32" s="1">
        <v>3</v>
      </c>
      <c r="D32" s="1">
        <v>24</v>
      </c>
      <c r="E32" s="1">
        <v>11</v>
      </c>
      <c r="F32" s="1">
        <v>2</v>
      </c>
      <c r="G32" s="1">
        <v>11</v>
      </c>
      <c r="H32" s="12" t="s">
        <v>282</v>
      </c>
      <c r="I32" s="1">
        <v>6</v>
      </c>
      <c r="J32" s="23">
        <v>7.985</v>
      </c>
      <c r="K32" s="23">
        <v>9.6702</v>
      </c>
      <c r="L32" s="23">
        <v>8.8812</v>
      </c>
      <c r="M32" s="24">
        <f t="shared" si="0"/>
        <v>46.81936862093521</v>
      </c>
      <c r="N32" s="24"/>
      <c r="O32" s="14">
        <v>13.38</v>
      </c>
      <c r="P32" s="10">
        <f t="shared" si="1"/>
        <v>12229.299363057324</v>
      </c>
      <c r="Q32" s="10">
        <f t="shared" si="2"/>
        <v>5605.095541401273</v>
      </c>
      <c r="R32" s="10">
        <f t="shared" si="3"/>
        <v>1019.1082802547769</v>
      </c>
      <c r="S32" s="10">
        <f t="shared" si="4"/>
        <v>5605.095541401273</v>
      </c>
      <c r="T32" s="10">
        <f t="shared" si="16"/>
        <v>27515.923566878977</v>
      </c>
      <c r="U32" s="11">
        <f t="shared" si="6"/>
        <v>1.7937219730941703</v>
      </c>
      <c r="V32" s="11">
        <f t="shared" si="7"/>
        <v>0.8221225710014948</v>
      </c>
      <c r="W32" s="11">
        <f t="shared" si="8"/>
        <v>0.14947683109118085</v>
      </c>
      <c r="X32" s="11">
        <f t="shared" si="9"/>
        <v>0.8221225710014948</v>
      </c>
      <c r="Y32" s="11">
        <f t="shared" si="14"/>
        <v>4.0358744394618835</v>
      </c>
      <c r="Z32" s="11">
        <f t="shared" si="10"/>
        <v>3.831153699693657</v>
      </c>
      <c r="AA32" s="11">
        <f t="shared" si="11"/>
        <v>1.755945445692926</v>
      </c>
      <c r="AB32" s="11">
        <f t="shared" si="12"/>
        <v>0.31926280830780474</v>
      </c>
      <c r="AC32" s="11">
        <f t="shared" si="13"/>
        <v>1.755945445692926</v>
      </c>
      <c r="AD32" s="11">
        <f t="shared" si="15"/>
        <v>8.620095824310727</v>
      </c>
      <c r="AE32" s="21"/>
    </row>
    <row r="34" spans="2:29" ht="12.75">
      <c r="B34" s="1" t="s">
        <v>242</v>
      </c>
      <c r="P34" s="10">
        <f>AVERAGE(P3:P13,P15:P17)</f>
        <v>16706.09645131938</v>
      </c>
      <c r="Q34" s="10">
        <f>AVERAGE(Q3:Q13,Q15:Q17)</f>
        <v>37816.196542311176</v>
      </c>
      <c r="R34" s="10">
        <f>AVERAGE(R3:R13,R15:R17)</f>
        <v>7898.089171974522</v>
      </c>
      <c r="S34" s="10">
        <f>AVERAGE(S3:S13,S15:S17)</f>
        <v>16196.54231119199</v>
      </c>
      <c r="U34" s="11">
        <f>AVERAGE(U3:U13,U15:U17)</f>
        <v>2.6326887247744</v>
      </c>
      <c r="V34" s="11">
        <f>AVERAGE(V3:V13,V15:V17)</f>
        <v>5.775392277919998</v>
      </c>
      <c r="W34" s="11">
        <f>AVERAGE(W3:W13,W15:W17)</f>
        <v>1.2243171695712143</v>
      </c>
      <c r="X34" s="11">
        <f>AVERAGE(X3:X13,X15:X17)</f>
        <v>2.573440160076213</v>
      </c>
      <c r="Z34" s="11">
        <f>AVERAGE(Z3:Z13,Z15:Z17)</f>
        <v>7.314899400147922</v>
      </c>
      <c r="AA34" s="11">
        <f>AVERAGE(AA3:AA13,AA15:AA17)</f>
        <v>15.497652269278603</v>
      </c>
      <c r="AB34" s="11">
        <f>AVERAGE(AB3:AB13,AB15:AB17)</f>
        <v>3.2593870783433325</v>
      </c>
      <c r="AC34" s="11">
        <f>AVERAGE(AC3:AC13,AC15:AC17)</f>
        <v>6.563344364279605</v>
      </c>
    </row>
    <row r="35" spans="2:29" ht="12.75">
      <c r="B35" s="1" t="s">
        <v>111</v>
      </c>
      <c r="P35" s="10">
        <f>STDEV(P3:P13,P15:P17)/SQRT(14)</f>
        <v>3563.3489802542063</v>
      </c>
      <c r="Q35" s="10">
        <f>STDEV(Q3:Q13,Q15:Q17)/SQRT(14)</f>
        <v>4129.692869510313</v>
      </c>
      <c r="R35" s="10">
        <f>STDEV(R3:R13,R15:R17)/SQRT(14)</f>
        <v>1277.2406292213016</v>
      </c>
      <c r="S35" s="10">
        <f>STDEV(S3:S13,S15:S17)/SQRT(14)</f>
        <v>3459.7511651824752</v>
      </c>
      <c r="U35" s="11">
        <f>STDEV(U3:U13,U15:U17)/SQRT(14)</f>
        <v>0.651234621469641</v>
      </c>
      <c r="V35" s="11">
        <f>STDEV(V3:V13,V15:V17)/SQRT(14)</f>
        <v>1.064803295975524</v>
      </c>
      <c r="W35" s="11">
        <f>STDEV(W3:W13,W15:W17)/SQRT(14)</f>
        <v>0.2556749648421116</v>
      </c>
      <c r="X35" s="11">
        <f>STDEV(X3:X13,X15:X17)/SQRT(14)</f>
        <v>0.7027299680976022</v>
      </c>
      <c r="Z35" s="11">
        <f>STDEV(Z3:Z13,Z15:Z17)/SQRT(14)</f>
        <v>1.7999076674976673</v>
      </c>
      <c r="AA35" s="11">
        <f>STDEV(AA3:AA13,AA15:AA17)/SQRT(14)</f>
        <v>2.7367347004250395</v>
      </c>
      <c r="AB35" s="11">
        <f>STDEV(AB3:AB13,AB15:AB17)/SQRT(14)</f>
        <v>0.6487970401327585</v>
      </c>
      <c r="AC35" s="11">
        <f>STDEV(AC3:AC13,AC15:AC17)/SQRT(14)</f>
        <v>1.4589376856270921</v>
      </c>
    </row>
    <row r="36" spans="2:29" ht="12.75">
      <c r="B36" s="1" t="s">
        <v>244</v>
      </c>
      <c r="P36" s="10">
        <f>AVERAGE(P18:P27,P29,P31:P32)</f>
        <v>19010.28907398334</v>
      </c>
      <c r="Q36" s="10">
        <f>AVERAGE(Q18:Q27,Q29,Q31:Q32)</f>
        <v>23792.258696717294</v>
      </c>
      <c r="R36" s="10">
        <f>AVERAGE(R18:R27,R29,R31:R32)</f>
        <v>4311.611954924056</v>
      </c>
      <c r="S36" s="10">
        <f>AVERAGE(S18:S27,S29,S31:S32)</f>
        <v>14777.070063694266</v>
      </c>
      <c r="U36" s="11">
        <f>AVERAGE(U18:U27,U29,U31:U32)</f>
        <v>4.1381690335429955</v>
      </c>
      <c r="V36" s="11">
        <f>AVERAGE(V18:V27,V29,V31:V32)</f>
        <v>4.664795903176494</v>
      </c>
      <c r="W36" s="11">
        <f>AVERAGE(W18:W27,W29,W31:W32)</f>
        <v>0.8948737039773936</v>
      </c>
      <c r="X36" s="11">
        <f>AVERAGE(X18:X27,X29,X31:X32)</f>
        <v>2.816016762294228</v>
      </c>
      <c r="Z36" s="11">
        <f>AVERAGE(Z18:Z27,Z29,Z31:Z32)</f>
        <v>6.714985337536598</v>
      </c>
      <c r="AA36" s="11">
        <f>AVERAGE(AA18:AA27,AA29,AA31:AA32)</f>
        <v>8.10107102661839</v>
      </c>
      <c r="AB36" s="11">
        <f>AVERAGE(AB18:AB27,AB29,AB31:AB32)</f>
        <v>1.5551115595061906</v>
      </c>
      <c r="AC36" s="11">
        <f>AVERAGE(AC18:AC27,AC29,AC31:AC32)</f>
        <v>5.029673956886868</v>
      </c>
    </row>
    <row r="37" spans="2:29" ht="12.75">
      <c r="B37" s="1" t="s">
        <v>111</v>
      </c>
      <c r="P37" s="10">
        <f>STDEV(P18:P27,P29,P31:P32)/SQRT(13)</f>
        <v>5786.670315690942</v>
      </c>
      <c r="Q37" s="10">
        <f>STDEV(Q18:Q27,Q29,Q31:Q32)/SQRT(13)</f>
        <v>4317.309495506707</v>
      </c>
      <c r="R37" s="10">
        <f>STDEV(R18:R27,R29,R31:R32)/SQRT(13)</f>
        <v>1061.6866983156335</v>
      </c>
      <c r="S37" s="10">
        <f>STDEV(S18:S27,S29,S31:S32)/SQRT(13)</f>
        <v>3167.4856587354293</v>
      </c>
      <c r="U37" s="11">
        <f>STDEV(U18:U27,U29,U31:U32)/SQRT(13)</f>
        <v>1.709850253960486</v>
      </c>
      <c r="V37" s="11">
        <f>STDEV(V18:V27,V29,V31:V32)/SQRT(13)</f>
        <v>1.225749335834843</v>
      </c>
      <c r="W37" s="11">
        <f>STDEV(W18:W27,W29,W31:W32)/SQRT(13)</f>
        <v>0.3224281984647769</v>
      </c>
      <c r="X37" s="11">
        <f>STDEV(X18:X27,X29,X31:X32)/SQRT(13)</f>
        <v>0.8848438205997883</v>
      </c>
      <c r="Z37" s="11">
        <f>STDEV(Z18:Z27,Z29,Z31:Z32)/SQRT(13)</f>
        <v>2.407899945215597</v>
      </c>
      <c r="AA37" s="11">
        <f>STDEV(AA18:AA27,AA29,AA31:AA32)/SQRT(13)</f>
        <v>1.8557929899258607</v>
      </c>
      <c r="AB37" s="11">
        <f>STDEV(AB18:AB27,AB29,AB31:AB32)/SQRT(13)</f>
        <v>0.42288521381057215</v>
      </c>
      <c r="AC37" s="11">
        <f>STDEV(AC18:AC27,AC29,AC31:AC32)/SQRT(13)</f>
        <v>1.2080326443593754</v>
      </c>
    </row>
    <row r="39" spans="2:19" ht="12.75">
      <c r="B39" s="14"/>
      <c r="P39" s="10"/>
      <c r="Q39" s="10"/>
      <c r="R39" s="10"/>
      <c r="S39" s="10"/>
    </row>
    <row r="41" spans="2:19" ht="12.75">
      <c r="B41" s="14"/>
      <c r="P41" s="10"/>
      <c r="Q41" s="10"/>
      <c r="R41" s="10"/>
      <c r="S41" s="10"/>
    </row>
  </sheetData>
  <mergeCells count="5">
    <mergeCell ref="K1:K2"/>
    <mergeCell ref="L1:L2"/>
    <mergeCell ref="M1:M2"/>
    <mergeCell ref="A1:H1"/>
    <mergeCell ref="J1:J2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9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38" activeCellId="2" sqref="AA22 AA35 AA38"/>
    </sheetView>
  </sheetViews>
  <sheetFormatPr defaultColWidth="9.140625" defaultRowHeight="12.75"/>
  <cols>
    <col min="1" max="1" width="9.140625" style="19" customWidth="1"/>
    <col min="2" max="2" width="9.7109375" style="19" bestFit="1" customWidth="1"/>
    <col min="3" max="28" width="9.140625" style="19" customWidth="1"/>
  </cols>
  <sheetData>
    <row r="1" ht="12.75">
      <c r="A1" s="3" t="s">
        <v>260</v>
      </c>
    </row>
    <row r="3" spans="3:21" ht="12.75">
      <c r="C3" s="19" t="s">
        <v>251</v>
      </c>
      <c r="L3" s="19" t="s">
        <v>256</v>
      </c>
      <c r="U3" s="19" t="s">
        <v>257</v>
      </c>
    </row>
    <row r="4" spans="1:28" s="28" customFormat="1" ht="12.75">
      <c r="A4" s="28" t="s">
        <v>259</v>
      </c>
      <c r="B4" s="28" t="s">
        <v>258</v>
      </c>
      <c r="C4" s="28" t="s">
        <v>252</v>
      </c>
      <c r="D4" s="28" t="s">
        <v>111</v>
      </c>
      <c r="E4" s="28" t="s">
        <v>253</v>
      </c>
      <c r="F4" s="28" t="s">
        <v>111</v>
      </c>
      <c r="G4" s="28" t="s">
        <v>254</v>
      </c>
      <c r="H4" s="28" t="s">
        <v>111</v>
      </c>
      <c r="I4" s="28" t="s">
        <v>255</v>
      </c>
      <c r="J4" s="28" t="s">
        <v>111</v>
      </c>
      <c r="L4" s="28" t="s">
        <v>252</v>
      </c>
      <c r="M4" s="28" t="s">
        <v>111</v>
      </c>
      <c r="N4" s="28" t="s">
        <v>253</v>
      </c>
      <c r="O4" s="28" t="s">
        <v>111</v>
      </c>
      <c r="P4" s="28" t="s">
        <v>254</v>
      </c>
      <c r="Q4" s="28" t="s">
        <v>111</v>
      </c>
      <c r="R4" s="28" t="s">
        <v>255</v>
      </c>
      <c r="S4" s="28" t="s">
        <v>111</v>
      </c>
      <c r="U4" s="28" t="s">
        <v>252</v>
      </c>
      <c r="V4" s="28" t="s">
        <v>111</v>
      </c>
      <c r="W4" s="28" t="s">
        <v>253</v>
      </c>
      <c r="X4" s="28" t="s">
        <v>111</v>
      </c>
      <c r="Y4" s="28" t="s">
        <v>254</v>
      </c>
      <c r="Z4" s="28" t="s">
        <v>111</v>
      </c>
      <c r="AA4" s="28" t="s">
        <v>255</v>
      </c>
      <c r="AB4" s="28" t="s">
        <v>111</v>
      </c>
    </row>
    <row r="6" spans="1:28" ht="12.75">
      <c r="A6" s="19" t="s">
        <v>35</v>
      </c>
      <c r="B6" s="29">
        <v>36676</v>
      </c>
      <c r="C6" s="30">
        <v>34751.59235668789</v>
      </c>
      <c r="D6" s="30">
        <v>10930.513679595015</v>
      </c>
      <c r="E6" s="30">
        <v>77859.87261146496</v>
      </c>
      <c r="F6" s="30">
        <v>7862.045922323155</v>
      </c>
      <c r="G6" s="30">
        <v>13350.318471337578</v>
      </c>
      <c r="H6" s="30">
        <v>2043.5881094107895</v>
      </c>
      <c r="I6" s="30">
        <v>18598.726114649682</v>
      </c>
      <c r="J6" s="30">
        <v>2905.6502937598357</v>
      </c>
      <c r="L6" s="31">
        <v>6.528675489371791</v>
      </c>
      <c r="M6" s="31">
        <v>2.5426675560246976</v>
      </c>
      <c r="N6" s="31">
        <v>13.211810891429172</v>
      </c>
      <c r="O6" s="31">
        <v>1.8741205389294908</v>
      </c>
      <c r="P6" s="31">
        <v>2.224205534778962</v>
      </c>
      <c r="Q6" s="31">
        <v>0.3556263507287494</v>
      </c>
      <c r="R6" s="31">
        <v>3.1798324823440756</v>
      </c>
      <c r="S6" s="31">
        <v>0.578066047866443</v>
      </c>
      <c r="T6" s="31"/>
      <c r="U6" s="31">
        <v>10.645109885264375</v>
      </c>
      <c r="V6" s="31">
        <v>3.9903151014594416</v>
      </c>
      <c r="W6" s="31">
        <v>22.0024612215848</v>
      </c>
      <c r="X6" s="31">
        <v>2.7044159133482295</v>
      </c>
      <c r="Y6" s="31">
        <v>3.6785679142732333</v>
      </c>
      <c r="Z6" s="31">
        <v>0.5319434690408033</v>
      </c>
      <c r="AA6" s="31">
        <v>5.421798950901956</v>
      </c>
      <c r="AB6" s="31">
        <v>1.0791059384425494</v>
      </c>
    </row>
    <row r="7" spans="1:28" ht="12.75">
      <c r="A7" s="19" t="s">
        <v>38</v>
      </c>
      <c r="B7" s="29">
        <v>36676</v>
      </c>
      <c r="C7" s="30">
        <v>23439.49044585987</v>
      </c>
      <c r="D7" s="30">
        <v>4558.856603820516</v>
      </c>
      <c r="E7" s="30">
        <v>58598.72611464966</v>
      </c>
      <c r="F7" s="30">
        <v>7826.444910245355</v>
      </c>
      <c r="G7" s="30">
        <v>8407.64331210191</v>
      </c>
      <c r="H7" s="30">
        <v>2139.385845310406</v>
      </c>
      <c r="I7" s="30">
        <v>11108.28025477707</v>
      </c>
      <c r="J7" s="30">
        <v>1571.102312335921</v>
      </c>
      <c r="L7" s="31">
        <v>3.9448793852273907</v>
      </c>
      <c r="M7" s="31">
        <v>0.763730605810134</v>
      </c>
      <c r="N7" s="31">
        <v>10.590172881552418</v>
      </c>
      <c r="O7" s="31">
        <v>2.3239912002822396</v>
      </c>
      <c r="P7" s="31">
        <v>1.4839306062382474</v>
      </c>
      <c r="Q7" s="31">
        <v>0.4155735229780806</v>
      </c>
      <c r="R7" s="31">
        <v>1.9948506481431454</v>
      </c>
      <c r="S7" s="31">
        <v>0.5114995120022144</v>
      </c>
      <c r="T7" s="31"/>
      <c r="U7" s="31">
        <v>7.677730809417769</v>
      </c>
      <c r="V7" s="31">
        <v>1.4498079104397943</v>
      </c>
      <c r="W7" s="31">
        <v>19.518766703814148</v>
      </c>
      <c r="X7" s="31">
        <v>3.0251394070313378</v>
      </c>
      <c r="Y7" s="31">
        <v>2.7829957659990585</v>
      </c>
      <c r="Z7" s="31">
        <v>0.6648254384322851</v>
      </c>
      <c r="AA7" s="31">
        <v>3.663195091536462</v>
      </c>
      <c r="AB7" s="31">
        <v>0.7463253270625375</v>
      </c>
    </row>
    <row r="8" spans="1:28" ht="12.75">
      <c r="A8" s="19" t="s">
        <v>247</v>
      </c>
      <c r="B8" s="29">
        <v>36676</v>
      </c>
      <c r="C8" s="30">
        <v>29095.541401273873</v>
      </c>
      <c r="D8" s="30">
        <v>5907.8795517569615</v>
      </c>
      <c r="E8" s="30">
        <v>68229.29936305732</v>
      </c>
      <c r="F8" s="30">
        <v>5833.390582956347</v>
      </c>
      <c r="G8" s="30">
        <v>10878.980891719746</v>
      </c>
      <c r="H8" s="30">
        <v>1547.443020541167</v>
      </c>
      <c r="I8" s="30">
        <v>14853.503184713374</v>
      </c>
      <c r="J8" s="30">
        <v>1822.764561253379</v>
      </c>
      <c r="L8" s="31">
        <v>5.236777437299591</v>
      </c>
      <c r="M8" s="31">
        <v>1.3255980358661301</v>
      </c>
      <c r="N8" s="31">
        <v>11.900991886490795</v>
      </c>
      <c r="O8" s="31">
        <v>1.483735142418896</v>
      </c>
      <c r="P8" s="31">
        <v>1.8540680705086046</v>
      </c>
      <c r="Q8" s="31">
        <v>0.27940475139644383</v>
      </c>
      <c r="R8" s="31">
        <v>2.58734156524361</v>
      </c>
      <c r="S8" s="31">
        <v>0.39948058157019056</v>
      </c>
      <c r="T8" s="31"/>
      <c r="U8" s="31">
        <v>9.16142034734107</v>
      </c>
      <c r="V8" s="31">
        <v>2.093999494576347</v>
      </c>
      <c r="W8" s="31">
        <v>20.760613962699473</v>
      </c>
      <c r="X8" s="31">
        <v>1.9952072442672506</v>
      </c>
      <c r="Y8" s="31">
        <v>3.230781840136146</v>
      </c>
      <c r="Z8" s="31">
        <v>0.4269116510646033</v>
      </c>
      <c r="AA8" s="31">
        <v>4.5424970212192095</v>
      </c>
      <c r="AB8" s="31">
        <v>0.6696343041435379</v>
      </c>
    </row>
    <row r="9" spans="1:28" ht="12.75">
      <c r="A9" s="19" t="s">
        <v>41</v>
      </c>
      <c r="B9" s="29">
        <v>36676</v>
      </c>
      <c r="C9" s="30">
        <v>22267.515923566876</v>
      </c>
      <c r="D9" s="30">
        <v>4534.141153179152</v>
      </c>
      <c r="E9" s="30">
        <v>54929.93630573248</v>
      </c>
      <c r="F9" s="30">
        <v>7178.426525678746</v>
      </c>
      <c r="G9" s="30">
        <v>8407.643312101909</v>
      </c>
      <c r="H9" s="30">
        <v>1638.4276504263858</v>
      </c>
      <c r="I9" s="30">
        <v>9273.88535031847</v>
      </c>
      <c r="J9" s="30">
        <v>3275.7986483931436</v>
      </c>
      <c r="L9" s="31">
        <v>4.113862955429335</v>
      </c>
      <c r="M9" s="31">
        <v>1.231013442202961</v>
      </c>
      <c r="N9" s="31">
        <v>9.469636830900958</v>
      </c>
      <c r="O9" s="31">
        <v>1.8244012471557403</v>
      </c>
      <c r="P9" s="31">
        <v>1.5008596663470308</v>
      </c>
      <c r="Q9" s="31">
        <v>0.3791040034109852</v>
      </c>
      <c r="R9" s="31">
        <v>1.8222640778020214</v>
      </c>
      <c r="S9" s="31">
        <v>0.819726268432194</v>
      </c>
      <c r="T9" s="31"/>
      <c r="U9" s="31">
        <v>6.982348518777528</v>
      </c>
      <c r="V9" s="31">
        <v>1.8734172471771122</v>
      </c>
      <c r="W9" s="31">
        <v>15.845292634251152</v>
      </c>
      <c r="X9" s="31">
        <v>2.140017161912</v>
      </c>
      <c r="Y9" s="31">
        <v>2.5174626407634766</v>
      </c>
      <c r="Z9" s="31">
        <v>0.5418527438213085</v>
      </c>
      <c r="AA9" s="31">
        <v>2.6591505729278686</v>
      </c>
      <c r="AB9" s="31">
        <v>0.8932552372250552</v>
      </c>
    </row>
    <row r="10" spans="1:28" ht="12.75">
      <c r="A10" s="19" t="s">
        <v>44</v>
      </c>
      <c r="B10" s="29">
        <v>36676</v>
      </c>
      <c r="C10" s="30">
        <v>24000</v>
      </c>
      <c r="D10" s="30">
        <v>2801.7241278274932</v>
      </c>
      <c r="E10" s="30">
        <v>73273.88535031847</v>
      </c>
      <c r="F10" s="30">
        <v>15129.134476665458</v>
      </c>
      <c r="G10" s="30">
        <v>9681.528662420384</v>
      </c>
      <c r="H10" s="30">
        <v>1768.4130900817468</v>
      </c>
      <c r="I10" s="30">
        <v>11821.656050955415</v>
      </c>
      <c r="J10" s="30">
        <v>2797.9631805654676</v>
      </c>
      <c r="L10" s="31">
        <v>4.612421734632552</v>
      </c>
      <c r="M10" s="31">
        <v>0.7391324584944161</v>
      </c>
      <c r="N10" s="31">
        <v>13.011137893864838</v>
      </c>
      <c r="O10" s="31">
        <v>2.763884570739399</v>
      </c>
      <c r="P10" s="31">
        <v>1.8452781243798426</v>
      </c>
      <c r="Q10" s="31">
        <v>0.4174740323196561</v>
      </c>
      <c r="R10" s="31">
        <v>2.023673809441683</v>
      </c>
      <c r="S10" s="31">
        <v>0.47570924754322974</v>
      </c>
      <c r="T10" s="31"/>
      <c r="U10" s="31">
        <v>6.865176839902046</v>
      </c>
      <c r="V10" s="31">
        <v>0.894027444016072</v>
      </c>
      <c r="W10" s="31">
        <v>20.18887662767438</v>
      </c>
      <c r="X10" s="31">
        <v>3.9905357093816174</v>
      </c>
      <c r="Y10" s="31">
        <v>2.8005691329074414</v>
      </c>
      <c r="Z10" s="31">
        <v>0.5750208159398288</v>
      </c>
      <c r="AA10" s="31">
        <v>2.958786870122558</v>
      </c>
      <c r="AB10" s="31">
        <v>0.5980203620041372</v>
      </c>
    </row>
    <row r="11" spans="1:28" ht="12.75">
      <c r="A11" s="19" t="s">
        <v>248</v>
      </c>
      <c r="B11" s="29">
        <v>36676</v>
      </c>
      <c r="C11" s="30">
        <v>23133.757961783438</v>
      </c>
      <c r="D11" s="30">
        <v>2601.4853920211503</v>
      </c>
      <c r="E11" s="30">
        <v>64101.910828025466</v>
      </c>
      <c r="F11" s="30">
        <v>8416.829772378584</v>
      </c>
      <c r="G11" s="30">
        <v>9044.585987261145</v>
      </c>
      <c r="H11" s="30">
        <v>1182.2921776715393</v>
      </c>
      <c r="I11" s="30">
        <v>10547.770700636942</v>
      </c>
      <c r="J11" s="30">
        <v>2116.853800442642</v>
      </c>
      <c r="L11" s="31">
        <v>4.363142345030943</v>
      </c>
      <c r="M11" s="31">
        <v>0.7011208770870836</v>
      </c>
      <c r="N11" s="31">
        <v>11.2403873623829</v>
      </c>
      <c r="O11" s="31">
        <v>1.6621054764842507</v>
      </c>
      <c r="P11" s="31">
        <v>1.6730688953634367</v>
      </c>
      <c r="Q11" s="31">
        <v>0.2772682415188393</v>
      </c>
      <c r="R11" s="31">
        <v>1.9229689436218518</v>
      </c>
      <c r="S11" s="31">
        <v>0.46181954012029025</v>
      </c>
      <c r="T11" s="31"/>
      <c r="U11" s="31">
        <v>6.923762679339785</v>
      </c>
      <c r="V11" s="31">
        <v>1.010310789536365</v>
      </c>
      <c r="W11" s="31">
        <v>18.017084630962763</v>
      </c>
      <c r="X11" s="31">
        <v>2.25930706228417</v>
      </c>
      <c r="Y11" s="31">
        <v>2.659015886835458</v>
      </c>
      <c r="Z11" s="31">
        <v>0.3858809011689368</v>
      </c>
      <c r="AA11" s="31">
        <v>2.808968721525212</v>
      </c>
      <c r="AB11" s="31">
        <v>0.5242711834716295</v>
      </c>
    </row>
    <row r="12" spans="2:28" ht="12.75">
      <c r="B12" s="29"/>
      <c r="C12" s="30"/>
      <c r="D12" s="30"/>
      <c r="E12" s="30"/>
      <c r="F12" s="30"/>
      <c r="G12" s="30"/>
      <c r="H12" s="30"/>
      <c r="I12" s="30"/>
      <c r="J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ht="12.75">
      <c r="A13" s="19" t="s">
        <v>35</v>
      </c>
      <c r="B13" s="29">
        <v>36703</v>
      </c>
      <c r="C13" s="30">
        <v>24815.28662420382</v>
      </c>
      <c r="D13" s="30">
        <v>4935.081463597057</v>
      </c>
      <c r="E13" s="30">
        <v>48458.59872611465</v>
      </c>
      <c r="F13" s="30">
        <v>8993.931296584806</v>
      </c>
      <c r="G13" s="30">
        <v>8713.375796178343</v>
      </c>
      <c r="H13" s="30">
        <v>1559.3984807846018</v>
      </c>
      <c r="I13" s="30">
        <v>26292.99363057324</v>
      </c>
      <c r="J13" s="30">
        <v>4199.281255600259</v>
      </c>
      <c r="L13" s="31">
        <v>3.747541123297882</v>
      </c>
      <c r="M13" s="31">
        <v>0.8590272925241711</v>
      </c>
      <c r="N13" s="31">
        <v>7.405118881317774</v>
      </c>
      <c r="O13" s="31">
        <v>1.7684214413423724</v>
      </c>
      <c r="P13" s="31">
        <v>1.3066880475088136</v>
      </c>
      <c r="Q13" s="31">
        <v>0.2885664950047008</v>
      </c>
      <c r="R13" s="31">
        <v>3.9072212752989097</v>
      </c>
      <c r="S13" s="31">
        <v>0.7287142474249401</v>
      </c>
      <c r="T13" s="31"/>
      <c r="U13" s="31">
        <v>6.547433812825124</v>
      </c>
      <c r="V13" s="31">
        <v>1.374692387230208</v>
      </c>
      <c r="W13" s="31">
        <v>12.951119709225514</v>
      </c>
      <c r="X13" s="31">
        <v>2.733177752783009</v>
      </c>
      <c r="Y13" s="31">
        <v>2.3255171248668507</v>
      </c>
      <c r="Z13" s="31">
        <v>0.4583082032102799</v>
      </c>
      <c r="AA13" s="31">
        <v>6.956482540178098</v>
      </c>
      <c r="AB13" s="31">
        <v>1.1796688796123036</v>
      </c>
    </row>
    <row r="14" spans="1:28" ht="12.75">
      <c r="A14" s="19" t="s">
        <v>38</v>
      </c>
      <c r="B14" s="29">
        <v>36703</v>
      </c>
      <c r="C14" s="30">
        <v>32866.24203821656</v>
      </c>
      <c r="D14" s="30">
        <v>7854.501554870666</v>
      </c>
      <c r="E14" s="30">
        <v>46369.42675159235</v>
      </c>
      <c r="F14" s="30">
        <v>5068.861504702444</v>
      </c>
      <c r="G14" s="30">
        <v>7847.133757961783</v>
      </c>
      <c r="H14" s="30">
        <v>1082.7942216906474</v>
      </c>
      <c r="I14" s="30">
        <v>33732.48407643312</v>
      </c>
      <c r="J14" s="30">
        <v>7974.988059267718</v>
      </c>
      <c r="L14" s="31">
        <v>5.117188216424362</v>
      </c>
      <c r="M14" s="31">
        <v>1.6087316317512548</v>
      </c>
      <c r="N14" s="31">
        <v>6.281066586064037</v>
      </c>
      <c r="O14" s="31">
        <v>0.7413372728209228</v>
      </c>
      <c r="P14" s="31">
        <v>1.1068494631300532</v>
      </c>
      <c r="Q14" s="31">
        <v>0.1816537555903268</v>
      </c>
      <c r="R14" s="31">
        <v>4.611684091770853</v>
      </c>
      <c r="S14" s="31">
        <v>1.297227495889725</v>
      </c>
      <c r="T14" s="31"/>
      <c r="U14" s="31">
        <v>9.356295945187114</v>
      </c>
      <c r="V14" s="31">
        <v>2.559005214576227</v>
      </c>
      <c r="W14" s="31">
        <v>12.362278373435888</v>
      </c>
      <c r="X14" s="31">
        <v>1.5558321464038027</v>
      </c>
      <c r="Y14" s="31">
        <v>2.0692720335903667</v>
      </c>
      <c r="Z14" s="31">
        <v>0.30093131994675765</v>
      </c>
      <c r="AA14" s="31">
        <v>8.933977344367817</v>
      </c>
      <c r="AB14" s="31">
        <v>2.323840848053384</v>
      </c>
    </row>
    <row r="15" spans="1:28" ht="12.75">
      <c r="A15" s="19" t="s">
        <v>247</v>
      </c>
      <c r="B15" s="29">
        <v>36703</v>
      </c>
      <c r="C15" s="30">
        <v>28840.76433121019</v>
      </c>
      <c r="D15" s="30">
        <v>4607.896412079959</v>
      </c>
      <c r="E15" s="30">
        <v>47414.0127388535</v>
      </c>
      <c r="F15" s="30">
        <v>5030.01447592205</v>
      </c>
      <c r="G15" s="30">
        <v>8280.254777070064</v>
      </c>
      <c r="H15" s="30">
        <v>929.2426198677036</v>
      </c>
      <c r="I15" s="30">
        <v>30012.738853503182</v>
      </c>
      <c r="J15" s="30">
        <v>4468.55265491054</v>
      </c>
      <c r="L15" s="31">
        <v>4.432364669861123</v>
      </c>
      <c r="M15" s="31">
        <v>0.9013363580136977</v>
      </c>
      <c r="N15" s="31">
        <v>6.843092733690907</v>
      </c>
      <c r="O15" s="31">
        <v>0.9420554919638219</v>
      </c>
      <c r="P15" s="31">
        <v>1.2067687553194335</v>
      </c>
      <c r="Q15" s="31">
        <v>0.16751952836182277</v>
      </c>
      <c r="R15" s="31">
        <v>4.259452683534882</v>
      </c>
      <c r="S15" s="31">
        <v>0.7285989909323016</v>
      </c>
      <c r="T15" s="31"/>
      <c r="U15" s="31">
        <v>7.951864879006119</v>
      </c>
      <c r="V15" s="31">
        <v>1.449949498838727</v>
      </c>
      <c r="W15" s="31">
        <v>12.6566990413307</v>
      </c>
      <c r="X15" s="31">
        <v>1.5320371347377757</v>
      </c>
      <c r="Y15" s="31">
        <v>2.1973945792286083</v>
      </c>
      <c r="Z15" s="31">
        <v>0.2684402015883537</v>
      </c>
      <c r="AA15" s="31">
        <v>7.945229942272957</v>
      </c>
      <c r="AB15" s="31">
        <v>1.288429658474178</v>
      </c>
    </row>
    <row r="16" spans="1:28" ht="12.75">
      <c r="A16" s="19" t="s">
        <v>41</v>
      </c>
      <c r="B16" s="29">
        <v>36703</v>
      </c>
      <c r="C16" s="30">
        <v>25630.573248407636</v>
      </c>
      <c r="D16" s="30">
        <v>5631.822017135636</v>
      </c>
      <c r="E16" s="30">
        <v>39490.445859872605</v>
      </c>
      <c r="F16" s="30">
        <v>9642.189229913034</v>
      </c>
      <c r="G16" s="30">
        <v>8764.331210191081</v>
      </c>
      <c r="H16" s="30">
        <v>2590.219623365876</v>
      </c>
      <c r="I16" s="30">
        <v>27770.700636942674</v>
      </c>
      <c r="J16" s="30">
        <v>2789.1334370504837</v>
      </c>
      <c r="L16" s="31">
        <v>3.5464937047493614</v>
      </c>
      <c r="M16" s="31">
        <v>0.9838914455992956</v>
      </c>
      <c r="N16" s="31">
        <v>5.304698193674498</v>
      </c>
      <c r="O16" s="31">
        <v>1.539525988594927</v>
      </c>
      <c r="P16" s="31">
        <v>1.2157450356781707</v>
      </c>
      <c r="Q16" s="31">
        <v>0.4062872731564457</v>
      </c>
      <c r="R16" s="31">
        <v>3.3792951152535005</v>
      </c>
      <c r="S16" s="31">
        <v>0.4083927387706275</v>
      </c>
      <c r="T16" s="31"/>
      <c r="U16" s="31">
        <v>7.251917805493993</v>
      </c>
      <c r="V16" s="31">
        <v>2.031838657492023</v>
      </c>
      <c r="W16" s="31">
        <v>11.52693410122687</v>
      </c>
      <c r="X16" s="31">
        <v>3.398191135102878</v>
      </c>
      <c r="Y16" s="31">
        <v>2.63346957513126</v>
      </c>
      <c r="Z16" s="31">
        <v>0.8094073128702858</v>
      </c>
      <c r="AA16" s="31">
        <v>7.233139348858016</v>
      </c>
      <c r="AB16" s="31">
        <v>1.1377444673479198</v>
      </c>
    </row>
    <row r="17" spans="1:28" ht="12.75">
      <c r="A17" s="19" t="s">
        <v>44</v>
      </c>
      <c r="B17" s="29">
        <v>36703</v>
      </c>
      <c r="C17" s="30">
        <v>39337.57961783439</v>
      </c>
      <c r="D17" s="30">
        <v>9618.688300746493</v>
      </c>
      <c r="E17" s="30">
        <v>55337.579617834395</v>
      </c>
      <c r="F17" s="30">
        <v>8544.115329925366</v>
      </c>
      <c r="G17" s="30">
        <v>7490.44585987261</v>
      </c>
      <c r="H17" s="30">
        <v>1164.5662652346132</v>
      </c>
      <c r="I17" s="30">
        <v>43363.05732484076</v>
      </c>
      <c r="J17" s="30">
        <v>6956.217597695144</v>
      </c>
      <c r="L17" s="31">
        <v>6.231358612818053</v>
      </c>
      <c r="M17" s="31">
        <v>2.709401147909472</v>
      </c>
      <c r="N17" s="31">
        <v>8.397117294375132</v>
      </c>
      <c r="O17" s="31">
        <v>2.592679000289621</v>
      </c>
      <c r="P17" s="31">
        <v>1.0594085043619543</v>
      </c>
      <c r="Q17" s="31">
        <v>0.25659042716409497</v>
      </c>
      <c r="R17" s="31">
        <v>6.202531713853437</v>
      </c>
      <c r="S17" s="31">
        <v>1.3776391058979882</v>
      </c>
      <c r="T17" s="31"/>
      <c r="U17" s="31">
        <v>9.37855226367998</v>
      </c>
      <c r="V17" s="31">
        <v>2.7601744671584068</v>
      </c>
      <c r="W17" s="31">
        <v>13.046771661537647</v>
      </c>
      <c r="X17" s="31">
        <v>2.535960951615213</v>
      </c>
      <c r="Y17" s="31">
        <v>1.7656323986349929</v>
      </c>
      <c r="Z17" s="31">
        <v>0.30561634391691744</v>
      </c>
      <c r="AA17" s="31">
        <v>9.725929687348055</v>
      </c>
      <c r="AB17" s="31">
        <v>1.5461869671594022</v>
      </c>
    </row>
    <row r="18" spans="1:28" ht="12.75">
      <c r="A18" s="19" t="s">
        <v>248</v>
      </c>
      <c r="B18" s="29">
        <v>36703</v>
      </c>
      <c r="C18" s="30">
        <v>32484.076433121005</v>
      </c>
      <c r="D18" s="30">
        <v>5647.70625667078</v>
      </c>
      <c r="E18" s="30">
        <v>47414.0127388535</v>
      </c>
      <c r="F18" s="30">
        <v>6527.9345154013945</v>
      </c>
      <c r="G18" s="30">
        <v>8127.388535031847</v>
      </c>
      <c r="H18" s="30">
        <v>1389.8169369552106</v>
      </c>
      <c r="I18" s="30">
        <v>35566.87898089172</v>
      </c>
      <c r="J18" s="30">
        <v>4062.26165586406</v>
      </c>
      <c r="L18" s="31">
        <v>4.888926158783707</v>
      </c>
      <c r="M18" s="31">
        <v>1.4362260707588286</v>
      </c>
      <c r="N18" s="31">
        <v>6.8509077440248145</v>
      </c>
      <c r="O18" s="31">
        <v>1.509711108301561</v>
      </c>
      <c r="P18" s="31">
        <v>1.1375767700200625</v>
      </c>
      <c r="Q18" s="31">
        <v>0.23454280926059506</v>
      </c>
      <c r="R18" s="31">
        <v>4.7909134145534695</v>
      </c>
      <c r="S18" s="31">
        <v>0.7706354121669391</v>
      </c>
      <c r="T18" s="31"/>
      <c r="U18" s="31">
        <v>8.315235034586987</v>
      </c>
      <c r="V18" s="31">
        <v>1.6857270010019072</v>
      </c>
      <c r="W18" s="31">
        <v>12.28685288138226</v>
      </c>
      <c r="X18" s="31">
        <v>2.070876762922982</v>
      </c>
      <c r="Y18" s="31">
        <v>2.199550986883126</v>
      </c>
      <c r="Z18" s="31">
        <v>0.43266142751420344</v>
      </c>
      <c r="AA18" s="31">
        <v>8.479534518103033</v>
      </c>
      <c r="AB18" s="31">
        <v>0.9770176334316726</v>
      </c>
    </row>
    <row r="19" spans="2:28" ht="12.75">
      <c r="B19" s="29"/>
      <c r="C19" s="30"/>
      <c r="D19" s="30"/>
      <c r="E19" s="30"/>
      <c r="F19" s="30"/>
      <c r="G19" s="30"/>
      <c r="H19" s="30"/>
      <c r="I19" s="30"/>
      <c r="J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ht="12.75">
      <c r="A20" s="19" t="s">
        <v>35</v>
      </c>
      <c r="B20" s="29">
        <v>36731</v>
      </c>
      <c r="C20" s="30">
        <v>32407.643312101904</v>
      </c>
      <c r="D20" s="30">
        <v>6479.423872752998</v>
      </c>
      <c r="E20" s="30">
        <v>81324.8407643312</v>
      </c>
      <c r="F20" s="30">
        <v>8998.020136147099</v>
      </c>
      <c r="G20" s="30">
        <v>14522.292993630568</v>
      </c>
      <c r="H20" s="30">
        <v>2796.3645358744498</v>
      </c>
      <c r="I20" s="30">
        <v>40764.33121019108</v>
      </c>
      <c r="J20" s="30">
        <v>7637.648290757405</v>
      </c>
      <c r="L20" s="31">
        <v>3.9474571555167928</v>
      </c>
      <c r="M20" s="31">
        <v>0.5614647577724073</v>
      </c>
      <c r="N20" s="31">
        <v>11.371573487702184</v>
      </c>
      <c r="O20" s="31">
        <v>1.8376705413861065</v>
      </c>
      <c r="P20" s="31">
        <v>1.9105007384897088</v>
      </c>
      <c r="Q20" s="31">
        <v>0.2895556866176742</v>
      </c>
      <c r="R20" s="31">
        <v>5.445632824203313</v>
      </c>
      <c r="S20" s="31">
        <v>0.9918865043716186</v>
      </c>
      <c r="T20" s="31"/>
      <c r="U20" s="31">
        <v>8.67984434650555</v>
      </c>
      <c r="V20" s="31">
        <v>1.484415936339625</v>
      </c>
      <c r="W20" s="31">
        <v>22.28178189785682</v>
      </c>
      <c r="X20" s="31">
        <v>2.675063630840978</v>
      </c>
      <c r="Y20" s="31">
        <v>3.9801123206522204</v>
      </c>
      <c r="Z20" s="31">
        <v>0.6839925467334692</v>
      </c>
      <c r="AA20" s="31">
        <v>11.699776679069387</v>
      </c>
      <c r="AB20" s="31">
        <v>2.6087960416456113</v>
      </c>
    </row>
    <row r="21" spans="1:28" ht="12.75">
      <c r="A21" s="19" t="s">
        <v>38</v>
      </c>
      <c r="B21" s="29">
        <v>36731</v>
      </c>
      <c r="C21" s="30">
        <v>44280.254777070055</v>
      </c>
      <c r="D21" s="30">
        <v>4661.762896494364</v>
      </c>
      <c r="E21" s="30">
        <v>92738.85350318471</v>
      </c>
      <c r="F21" s="30">
        <v>6051.096955173978</v>
      </c>
      <c r="G21" s="30">
        <v>18802.547770700632</v>
      </c>
      <c r="H21" s="30">
        <v>2824.286786107421</v>
      </c>
      <c r="I21" s="30">
        <v>50904.45859872611</v>
      </c>
      <c r="J21" s="30">
        <v>11251.150802943537</v>
      </c>
      <c r="L21" s="31">
        <v>5.659142566009556</v>
      </c>
      <c r="M21" s="31">
        <v>0.6848123582385824</v>
      </c>
      <c r="N21" s="31">
        <v>12.502036759244227</v>
      </c>
      <c r="O21" s="31">
        <v>1.5780036355400209</v>
      </c>
      <c r="P21" s="31">
        <v>2.465937040958338</v>
      </c>
      <c r="Q21" s="31">
        <v>0.4418120070822361</v>
      </c>
      <c r="R21" s="31">
        <v>6.6207485883983725</v>
      </c>
      <c r="S21" s="31">
        <v>1.373394134059188</v>
      </c>
      <c r="T21" s="31"/>
      <c r="U21" s="31">
        <v>13.494135783222305</v>
      </c>
      <c r="V21" s="31">
        <v>1.7909144176756633</v>
      </c>
      <c r="W21" s="31">
        <v>28.35707206606558</v>
      </c>
      <c r="X21" s="31">
        <v>2.735759607736289</v>
      </c>
      <c r="Y21" s="31">
        <v>5.705553678809181</v>
      </c>
      <c r="Z21" s="31">
        <v>0.8843844418508989</v>
      </c>
      <c r="AA21" s="31">
        <v>16.237920318268742</v>
      </c>
      <c r="AB21" s="31">
        <v>4.085034588845514</v>
      </c>
    </row>
    <row r="22" spans="1:28" ht="12.75">
      <c r="A22" s="19" t="s">
        <v>247</v>
      </c>
      <c r="B22" s="29">
        <v>36731</v>
      </c>
      <c r="C22" s="30">
        <v>38343.949044585985</v>
      </c>
      <c r="D22" s="30">
        <v>4116.443772853491</v>
      </c>
      <c r="E22" s="30">
        <v>87031.84713375794</v>
      </c>
      <c r="F22" s="30">
        <v>5437.1071787548835</v>
      </c>
      <c r="G22" s="30">
        <v>16662.4203821656</v>
      </c>
      <c r="H22" s="30">
        <v>1995.5644544273641</v>
      </c>
      <c r="I22" s="30">
        <v>45834.39490445859</v>
      </c>
      <c r="J22" s="30">
        <v>6719.39393406335</v>
      </c>
      <c r="L22" s="31">
        <v>4.8032998607631745</v>
      </c>
      <c r="M22" s="31">
        <v>0.4735873518658394</v>
      </c>
      <c r="N22" s="31">
        <v>11.936805123473206</v>
      </c>
      <c r="O22" s="31">
        <v>1.1859165901735331</v>
      </c>
      <c r="P22" s="31">
        <v>2.1882188897240233</v>
      </c>
      <c r="Q22" s="31">
        <v>0.26485437162126485</v>
      </c>
      <c r="R22" s="31">
        <v>6.033190706300844</v>
      </c>
      <c r="S22" s="31">
        <v>0.8354151362430927</v>
      </c>
      <c r="T22" s="31"/>
      <c r="U22" s="31">
        <v>11.086990064863928</v>
      </c>
      <c r="V22" s="31">
        <v>1.259558058776555</v>
      </c>
      <c r="W22" s="31">
        <v>25.319426981961204</v>
      </c>
      <c r="X22" s="31">
        <v>1.988239699208245</v>
      </c>
      <c r="Y22" s="31">
        <v>4.842832999730701</v>
      </c>
      <c r="Z22" s="31">
        <v>0.578982972774653</v>
      </c>
      <c r="AA22" s="31">
        <v>13.968848498669066</v>
      </c>
      <c r="AB22" s="31">
        <v>2.4156141926604184</v>
      </c>
    </row>
    <row r="23" spans="1:28" ht="12.75">
      <c r="A23" s="19" t="s">
        <v>41</v>
      </c>
      <c r="B23" s="29">
        <v>36731</v>
      </c>
      <c r="C23" s="30">
        <v>41528.662420382156</v>
      </c>
      <c r="D23" s="30">
        <v>6749.001358918399</v>
      </c>
      <c r="E23" s="30">
        <v>77605.09554140126</v>
      </c>
      <c r="F23" s="30">
        <v>8350.074195741152</v>
      </c>
      <c r="G23" s="30">
        <v>17732.48407643312</v>
      </c>
      <c r="H23" s="30">
        <v>2209.1129325369484</v>
      </c>
      <c r="I23" s="30">
        <v>33121.01910828025</v>
      </c>
      <c r="J23" s="30">
        <v>7912.595403804918</v>
      </c>
      <c r="L23" s="31">
        <v>6.310790075202228</v>
      </c>
      <c r="M23" s="31">
        <v>1.2430922893123777</v>
      </c>
      <c r="N23" s="31">
        <v>11.577708406065504</v>
      </c>
      <c r="O23" s="31">
        <v>1.3716191355235001</v>
      </c>
      <c r="P23" s="31">
        <v>2.581040331382627</v>
      </c>
      <c r="Q23" s="31">
        <v>0.36367733875816877</v>
      </c>
      <c r="R23" s="31">
        <v>5.365026193134866</v>
      </c>
      <c r="S23" s="31">
        <v>1.6883079126747764</v>
      </c>
      <c r="T23" s="31"/>
      <c r="U23" s="31">
        <v>13.039595691497123</v>
      </c>
      <c r="V23" s="31">
        <v>2.5644095473941797</v>
      </c>
      <c r="W23" s="31">
        <v>24.72679234064057</v>
      </c>
      <c r="X23" s="31">
        <v>3.2998691592570095</v>
      </c>
      <c r="Y23" s="31">
        <v>5.649484420294227</v>
      </c>
      <c r="Z23" s="31">
        <v>0.9145023809583814</v>
      </c>
      <c r="AA23" s="31">
        <v>10.131186685748784</v>
      </c>
      <c r="AB23" s="31">
        <v>2.586758995764609</v>
      </c>
    </row>
    <row r="24" spans="1:28" ht="12.75">
      <c r="A24" s="19" t="s">
        <v>44</v>
      </c>
      <c r="B24" s="29">
        <v>36731</v>
      </c>
      <c r="C24" s="30">
        <v>46114.64968152866</v>
      </c>
      <c r="D24" s="30">
        <v>5329.247762356137</v>
      </c>
      <c r="E24" s="30">
        <v>81019.10828025476</v>
      </c>
      <c r="F24" s="30">
        <v>13445.751083341387</v>
      </c>
      <c r="G24" s="30">
        <v>12535.031847133756</v>
      </c>
      <c r="H24" s="30">
        <v>2229.1335495912235</v>
      </c>
      <c r="I24" s="30">
        <v>36789.80891719745</v>
      </c>
      <c r="J24" s="30">
        <v>4682.35618146655</v>
      </c>
      <c r="L24" s="31">
        <v>7.855828686902711</v>
      </c>
      <c r="M24" s="31">
        <v>0.7255444659610478</v>
      </c>
      <c r="N24" s="31">
        <v>13.753026998687037</v>
      </c>
      <c r="O24" s="31">
        <v>2.035083057527414</v>
      </c>
      <c r="P24" s="31">
        <v>2.077093195345749</v>
      </c>
      <c r="Q24" s="31">
        <v>0.3074284349756994</v>
      </c>
      <c r="R24" s="31">
        <v>6.252511949221052</v>
      </c>
      <c r="S24" s="31">
        <v>0.8041630006046375</v>
      </c>
      <c r="T24" s="31"/>
      <c r="U24" s="31">
        <v>12.875608202399828</v>
      </c>
      <c r="V24" s="31">
        <v>1.7157790295119013</v>
      </c>
      <c r="W24" s="31">
        <v>22.873293610168677</v>
      </c>
      <c r="X24" s="31">
        <v>4.341897326425439</v>
      </c>
      <c r="Y24" s="31">
        <v>3.3919859208428016</v>
      </c>
      <c r="Z24" s="31">
        <v>0.636253033683658</v>
      </c>
      <c r="AA24" s="31">
        <v>9.898527503990346</v>
      </c>
      <c r="AB24" s="31">
        <v>1.099419379413536</v>
      </c>
    </row>
    <row r="25" spans="1:28" ht="12.75">
      <c r="A25" s="19" t="s">
        <v>248</v>
      </c>
      <c r="B25" s="29">
        <v>36731</v>
      </c>
      <c r="C25" s="30">
        <v>43821.656050955404</v>
      </c>
      <c r="D25" s="30">
        <v>4217.958938549611</v>
      </c>
      <c r="E25" s="30">
        <v>79312.101910828</v>
      </c>
      <c r="F25" s="30">
        <v>7712.661143785365</v>
      </c>
      <c r="G25" s="30">
        <v>15133.757961783438</v>
      </c>
      <c r="H25" s="30">
        <v>1639.5578817847986</v>
      </c>
      <c r="I25" s="30">
        <v>34955.414012738845</v>
      </c>
      <c r="J25" s="30">
        <v>4494.2437986972855</v>
      </c>
      <c r="L25" s="31">
        <v>7.083309381052471</v>
      </c>
      <c r="M25" s="31">
        <v>0.7225468672166376</v>
      </c>
      <c r="N25" s="31">
        <v>12.665367702376269</v>
      </c>
      <c r="O25" s="31">
        <v>1.2201393840289716</v>
      </c>
      <c r="P25" s="31">
        <v>2.329066763364188</v>
      </c>
      <c r="Q25" s="31">
        <v>0.23885375409830145</v>
      </c>
      <c r="R25" s="31">
        <v>5.808769071177959</v>
      </c>
      <c r="S25" s="31">
        <v>0.9157592642102675</v>
      </c>
      <c r="T25" s="31"/>
      <c r="U25" s="31">
        <v>12.957601946948476</v>
      </c>
      <c r="V25" s="31">
        <v>1.501703348588943</v>
      </c>
      <c r="W25" s="31">
        <v>23.800042975404626</v>
      </c>
      <c r="X25" s="31">
        <v>2.662550264041751</v>
      </c>
      <c r="Y25" s="31">
        <v>4.520735170568514</v>
      </c>
      <c r="Z25" s="31">
        <v>0.6008402556412709</v>
      </c>
      <c r="AA25" s="31">
        <v>10.014857094869564</v>
      </c>
      <c r="AB25" s="31">
        <v>1.3681284836306868</v>
      </c>
    </row>
    <row r="26" spans="2:28" ht="12.75">
      <c r="B26" s="29"/>
      <c r="C26" s="30"/>
      <c r="D26" s="30"/>
      <c r="E26" s="30"/>
      <c r="F26" s="30"/>
      <c r="G26" s="30"/>
      <c r="H26" s="30"/>
      <c r="I26" s="30"/>
      <c r="J26" s="3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ht="12.75">
      <c r="A27" s="19" t="s">
        <v>35</v>
      </c>
      <c r="B27" s="29">
        <v>36783</v>
      </c>
      <c r="C27" s="30">
        <v>38454.352441613584</v>
      </c>
      <c r="D27" s="30">
        <v>11887.998506056929</v>
      </c>
      <c r="E27" s="30">
        <v>75617.83439490445</v>
      </c>
      <c r="F27" s="30">
        <v>7348.355919158488</v>
      </c>
      <c r="G27" s="30">
        <v>14675.159235668785</v>
      </c>
      <c r="H27" s="30">
        <v>2138.393508813842</v>
      </c>
      <c r="I27" s="30">
        <v>51872.611464968155</v>
      </c>
      <c r="J27" s="30">
        <v>7029.209195168186</v>
      </c>
      <c r="L27" s="31">
        <v>8.996559791167815</v>
      </c>
      <c r="M27" s="31">
        <v>2.886491129213416</v>
      </c>
      <c r="N27" s="31">
        <v>17.54434943017643</v>
      </c>
      <c r="O27" s="31">
        <v>2.388939101588869</v>
      </c>
      <c r="P27" s="31">
        <v>3.5614997790127942</v>
      </c>
      <c r="Q27" s="31">
        <v>0.6723432417769969</v>
      </c>
      <c r="R27" s="31">
        <v>11.507751474604703</v>
      </c>
      <c r="S27" s="31">
        <v>1.66366458471021</v>
      </c>
      <c r="T27" s="31"/>
      <c r="U27" s="31">
        <v>15.689513140911341</v>
      </c>
      <c r="V27" s="31">
        <v>5.636049127957598</v>
      </c>
      <c r="W27" s="31">
        <v>28.792279285511814</v>
      </c>
      <c r="X27" s="31">
        <v>4.287406065441786</v>
      </c>
      <c r="Y27" s="31">
        <v>5.886508962236198</v>
      </c>
      <c r="Z27" s="31">
        <v>1.1781660285463174</v>
      </c>
      <c r="AA27" s="31">
        <v>19.538881625164414</v>
      </c>
      <c r="AB27" s="31">
        <v>3.43649899898906</v>
      </c>
    </row>
    <row r="28" spans="1:28" ht="12.75">
      <c r="A28" s="19" t="s">
        <v>38</v>
      </c>
      <c r="B28" s="29">
        <v>36783</v>
      </c>
      <c r="C28" s="30">
        <v>34955.414012738845</v>
      </c>
      <c r="D28" s="30">
        <v>5463.182668326371</v>
      </c>
      <c r="E28" s="30">
        <v>86114.64968152864</v>
      </c>
      <c r="F28" s="30">
        <v>8925.33966846817</v>
      </c>
      <c r="G28" s="30">
        <v>18887.473460721867</v>
      </c>
      <c r="H28" s="30">
        <v>2669.33133742652</v>
      </c>
      <c r="I28" s="30">
        <v>55031.84713375797</v>
      </c>
      <c r="J28" s="30">
        <v>8177.094724105759</v>
      </c>
      <c r="L28" s="31">
        <v>8.28802517906615</v>
      </c>
      <c r="M28" s="31">
        <v>1.596217169702839</v>
      </c>
      <c r="N28" s="31">
        <v>20.7768263484974</v>
      </c>
      <c r="O28" s="31">
        <v>4.104184987691624</v>
      </c>
      <c r="P28" s="31">
        <v>4.746621581594472</v>
      </c>
      <c r="Q28" s="31">
        <v>0.9862903102999281</v>
      </c>
      <c r="R28" s="31">
        <v>11.526882425441833</v>
      </c>
      <c r="S28" s="31">
        <v>2.021643506768399</v>
      </c>
      <c r="T28" s="31"/>
      <c r="U28" s="31">
        <v>14.49655142162929</v>
      </c>
      <c r="V28" s="31">
        <v>2.8297765374346513</v>
      </c>
      <c r="W28" s="31">
        <v>34.32257347039952</v>
      </c>
      <c r="X28" s="31">
        <v>4.567164183678433</v>
      </c>
      <c r="Y28" s="31">
        <v>7.801209461700566</v>
      </c>
      <c r="Z28" s="31">
        <v>1.2936244321293575</v>
      </c>
      <c r="AA28" s="31">
        <v>20.068370702700744</v>
      </c>
      <c r="AB28" s="31">
        <v>2.8659548593227058</v>
      </c>
    </row>
    <row r="29" spans="1:28" ht="12.75">
      <c r="A29" s="19" t="s">
        <v>247</v>
      </c>
      <c r="B29" s="29">
        <v>36783</v>
      </c>
      <c r="C29" s="30">
        <v>36704.883227176215</v>
      </c>
      <c r="D29" s="30">
        <v>5481.943933815806</v>
      </c>
      <c r="E29" s="30">
        <v>80866.24203821654</v>
      </c>
      <c r="F29" s="30">
        <v>5763.039018624659</v>
      </c>
      <c r="G29" s="30">
        <v>16781.316348195323</v>
      </c>
      <c r="H29" s="30">
        <v>1725.291518547411</v>
      </c>
      <c r="I29" s="30">
        <v>53452.229299363076</v>
      </c>
      <c r="J29" s="30">
        <v>5305.877719186338</v>
      </c>
      <c r="L29" s="31">
        <v>8.64229248511698</v>
      </c>
      <c r="M29" s="31">
        <v>1.6218729846023991</v>
      </c>
      <c r="N29" s="31">
        <v>19.160587889336906</v>
      </c>
      <c r="O29" s="31">
        <v>2.3523412978600877</v>
      </c>
      <c r="P29" s="31">
        <v>4.154060680303633</v>
      </c>
      <c r="Q29" s="31">
        <v>0.5966812381377317</v>
      </c>
      <c r="R29" s="31">
        <v>11.517316950023268</v>
      </c>
      <c r="S29" s="31">
        <v>1.2863185604590892</v>
      </c>
      <c r="T29" s="31"/>
      <c r="U29" s="31">
        <v>15.093032281270315</v>
      </c>
      <c r="V29" s="31">
        <v>3.100414791982034</v>
      </c>
      <c r="W29" s="31">
        <v>31.557426377955665</v>
      </c>
      <c r="X29" s="31">
        <v>3.1201896195555587</v>
      </c>
      <c r="Y29" s="31">
        <v>6.843859211968381</v>
      </c>
      <c r="Z29" s="31">
        <v>0.8778361923270925</v>
      </c>
      <c r="AA29" s="31">
        <v>19.803626163932574</v>
      </c>
      <c r="AB29" s="31">
        <v>2.1990017174798875</v>
      </c>
    </row>
    <row r="30" spans="1:28" ht="12.75">
      <c r="A30" s="19" t="s">
        <v>41</v>
      </c>
      <c r="B30" s="29">
        <v>36783</v>
      </c>
      <c r="C30" s="30">
        <v>25205.944798301483</v>
      </c>
      <c r="D30" s="30">
        <v>4169.358401376817</v>
      </c>
      <c r="E30" s="30">
        <v>53842.887473460716</v>
      </c>
      <c r="F30" s="30">
        <v>7294.292609519831</v>
      </c>
      <c r="G30" s="30">
        <v>13248.4076433121</v>
      </c>
      <c r="H30" s="30">
        <v>2257.5359811864478</v>
      </c>
      <c r="I30" s="30">
        <v>59074.309978768564</v>
      </c>
      <c r="J30" s="30">
        <v>8255.416109897445</v>
      </c>
      <c r="L30" s="31">
        <v>5.516442459520709</v>
      </c>
      <c r="M30" s="31">
        <v>0.9703733891576456</v>
      </c>
      <c r="N30" s="31">
        <v>11.594012975992923</v>
      </c>
      <c r="O30" s="31">
        <v>1.790825481050929</v>
      </c>
      <c r="P30" s="31">
        <v>2.783273674758986</v>
      </c>
      <c r="Q30" s="31">
        <v>0.45689915738536135</v>
      </c>
      <c r="R30" s="31">
        <v>13.040524989627524</v>
      </c>
      <c r="S30" s="31">
        <v>2.230429086220942</v>
      </c>
      <c r="T30" s="31"/>
      <c r="U30" s="31">
        <v>9.226464379255775</v>
      </c>
      <c r="V30" s="31">
        <v>1.5849570301589637</v>
      </c>
      <c r="W30" s="31">
        <v>19.675693883936855</v>
      </c>
      <c r="X30" s="31">
        <v>2.9063431907870356</v>
      </c>
      <c r="Y30" s="31">
        <v>4.87166629401471</v>
      </c>
      <c r="Z30" s="31">
        <v>0.815026331898624</v>
      </c>
      <c r="AA30" s="31">
        <v>22.814605828437333</v>
      </c>
      <c r="AB30" s="31">
        <v>3.8392160612573067</v>
      </c>
    </row>
    <row r="31" spans="1:28" ht="12.75">
      <c r="A31" s="19" t="s">
        <v>44</v>
      </c>
      <c r="B31" s="29">
        <v>36783</v>
      </c>
      <c r="C31" s="30">
        <v>32101.910828025473</v>
      </c>
      <c r="D31" s="30">
        <v>6145.710212254507</v>
      </c>
      <c r="E31" s="30">
        <v>82989.38428874733</v>
      </c>
      <c r="F31" s="30">
        <v>11336.08593601085</v>
      </c>
      <c r="G31" s="30">
        <v>12602.972399150742</v>
      </c>
      <c r="H31" s="30">
        <v>1719.3505053335298</v>
      </c>
      <c r="I31" s="30">
        <v>50140.127388535024</v>
      </c>
      <c r="J31" s="30">
        <v>5905.177557126228</v>
      </c>
      <c r="L31" s="31">
        <v>6.766411464062419</v>
      </c>
      <c r="M31" s="31">
        <v>2.0096096398895598</v>
      </c>
      <c r="N31" s="31">
        <v>15.931107448783457</v>
      </c>
      <c r="O31" s="31">
        <v>1.9281196903686784</v>
      </c>
      <c r="P31" s="31">
        <v>2.4157798552458103</v>
      </c>
      <c r="Q31" s="31">
        <v>0.31845742189971876</v>
      </c>
      <c r="R31" s="31">
        <v>10.009941470015086</v>
      </c>
      <c r="S31" s="31">
        <v>2.0428737634491956</v>
      </c>
      <c r="T31" s="31"/>
      <c r="U31" s="31">
        <v>11.102535778680748</v>
      </c>
      <c r="V31" s="31">
        <v>3.209852316419129</v>
      </c>
      <c r="W31" s="31">
        <v>26.64777025197079</v>
      </c>
      <c r="X31" s="31">
        <v>3.1815632914613015</v>
      </c>
      <c r="Y31" s="31">
        <v>4.039831555667878</v>
      </c>
      <c r="Z31" s="31">
        <v>0.5208420549167092</v>
      </c>
      <c r="AA31" s="31">
        <v>16.572989409528724</v>
      </c>
      <c r="AB31" s="31">
        <v>3.3059115176260088</v>
      </c>
    </row>
    <row r="32" spans="1:28" ht="12.75">
      <c r="A32" s="19" t="s">
        <v>248</v>
      </c>
      <c r="B32" s="29">
        <v>36783</v>
      </c>
      <c r="C32" s="30">
        <v>28653.927813163486</v>
      </c>
      <c r="D32" s="30">
        <v>3704.4321604772285</v>
      </c>
      <c r="E32" s="30">
        <v>68416.13588110403</v>
      </c>
      <c r="F32" s="30">
        <v>7154.391977115702</v>
      </c>
      <c r="G32" s="30">
        <v>12925.69002123142</v>
      </c>
      <c r="H32" s="30">
        <v>1395.4679196623508</v>
      </c>
      <c r="I32" s="30">
        <v>54607.2186836518</v>
      </c>
      <c r="J32" s="30">
        <v>5055.267053691754</v>
      </c>
      <c r="L32" s="31">
        <v>6.141426961791564</v>
      </c>
      <c r="M32" s="31">
        <v>1.1025314689689036</v>
      </c>
      <c r="N32" s="31">
        <v>13.762560212388188</v>
      </c>
      <c r="O32" s="31">
        <v>1.35411896823981</v>
      </c>
      <c r="P32" s="31">
        <v>2.599526765002398</v>
      </c>
      <c r="Q32" s="31">
        <v>0.2757414277232215</v>
      </c>
      <c r="R32" s="31">
        <v>11.525233229821303</v>
      </c>
      <c r="S32" s="31">
        <v>1.512398631219033</v>
      </c>
      <c r="T32" s="31"/>
      <c r="U32" s="31">
        <v>10.164500078968262</v>
      </c>
      <c r="V32" s="31">
        <v>1.7673923489495422</v>
      </c>
      <c r="W32" s="31">
        <v>23.16173206795382</v>
      </c>
      <c r="X32" s="31">
        <v>2.213880134607501</v>
      </c>
      <c r="Y32" s="31">
        <v>4.455748924841294</v>
      </c>
      <c r="Z32" s="31">
        <v>0.48144172250848005</v>
      </c>
      <c r="AA32" s="31">
        <v>19.693797618983023</v>
      </c>
      <c r="AB32" s="31">
        <v>2.555722857269451</v>
      </c>
    </row>
    <row r="33" spans="3:28" ht="12.75">
      <c r="C33" s="30"/>
      <c r="D33" s="30"/>
      <c r="E33" s="30"/>
      <c r="F33" s="30"/>
      <c r="G33" s="30"/>
      <c r="H33" s="30"/>
      <c r="I33" s="30"/>
      <c r="J33" s="3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2:28" ht="12.75">
      <c r="B34" s="29"/>
      <c r="C34" s="30"/>
      <c r="D34" s="30"/>
      <c r="E34" s="30"/>
      <c r="F34" s="30"/>
      <c r="G34" s="30"/>
      <c r="H34" s="30"/>
      <c r="I34" s="30"/>
      <c r="J34" s="3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8" ht="12.75">
      <c r="A35" s="19" t="s">
        <v>247</v>
      </c>
      <c r="B35" s="29">
        <v>37101</v>
      </c>
      <c r="C35" s="30">
        <v>38343.949044585985</v>
      </c>
      <c r="D35" s="30">
        <v>4116.443772853491</v>
      </c>
      <c r="E35" s="30">
        <v>87031.84713375794</v>
      </c>
      <c r="F35" s="30">
        <v>5437.1071787548835</v>
      </c>
      <c r="G35" s="30">
        <v>16662.4203821656</v>
      </c>
      <c r="H35" s="30">
        <v>1995.5644544273641</v>
      </c>
      <c r="I35" s="30">
        <v>45834.39490445859</v>
      </c>
      <c r="J35" s="30">
        <v>6719.39393406335</v>
      </c>
      <c r="L35" s="31">
        <v>4.8032998607631745</v>
      </c>
      <c r="M35" s="31">
        <v>0.4735873518658394</v>
      </c>
      <c r="N35" s="31">
        <v>11.936805123473206</v>
      </c>
      <c r="O35" s="31">
        <v>1.1859165901735331</v>
      </c>
      <c r="P35" s="31">
        <v>2.1882188897240233</v>
      </c>
      <c r="Q35" s="31">
        <v>0.26485437162126485</v>
      </c>
      <c r="R35" s="31">
        <v>6.033190706300844</v>
      </c>
      <c r="S35" s="31">
        <v>0.8354151362430927</v>
      </c>
      <c r="T35" s="31"/>
      <c r="U35" s="31">
        <v>11.086990064863928</v>
      </c>
      <c r="V35" s="31">
        <v>1.259558058776555</v>
      </c>
      <c r="W35" s="31">
        <v>25.319426981961204</v>
      </c>
      <c r="X35" s="31">
        <v>1.988239699208245</v>
      </c>
      <c r="Y35" s="31">
        <v>4.842832999730701</v>
      </c>
      <c r="Z35" s="31">
        <v>0.578982972774653</v>
      </c>
      <c r="AA35" s="31">
        <v>13.968848498669066</v>
      </c>
      <c r="AB35" s="31">
        <v>2.4156141926604184</v>
      </c>
    </row>
    <row r="36" spans="1:28" ht="12.75">
      <c r="A36" s="19" t="s">
        <v>248</v>
      </c>
      <c r="B36" s="29">
        <v>37101</v>
      </c>
      <c r="C36" s="30">
        <v>43821.656050955404</v>
      </c>
      <c r="D36" s="30">
        <v>4217.958938549611</v>
      </c>
      <c r="E36" s="30">
        <v>79312.101910828</v>
      </c>
      <c r="F36" s="30">
        <v>7712.661143785365</v>
      </c>
      <c r="G36" s="30">
        <v>15133.757961783438</v>
      </c>
      <c r="H36" s="30">
        <v>1639.5578817847986</v>
      </c>
      <c r="I36" s="30">
        <v>34955.414012738845</v>
      </c>
      <c r="J36" s="30">
        <v>4494.2437986972855</v>
      </c>
      <c r="L36" s="31">
        <v>7.083309381052471</v>
      </c>
      <c r="M36" s="31">
        <v>0.7225468672166376</v>
      </c>
      <c r="N36" s="31">
        <v>12.665367702376269</v>
      </c>
      <c r="O36" s="31">
        <v>1.2201393840289716</v>
      </c>
      <c r="P36" s="31">
        <v>2.329066763364188</v>
      </c>
      <c r="Q36" s="31">
        <v>0.23885375409830145</v>
      </c>
      <c r="R36" s="31">
        <v>5.808769071177959</v>
      </c>
      <c r="S36" s="31">
        <v>0.9157592642102675</v>
      </c>
      <c r="T36" s="31"/>
      <c r="U36" s="31">
        <v>12.957601946948476</v>
      </c>
      <c r="V36" s="31">
        <v>1.501703348588943</v>
      </c>
      <c r="W36" s="31">
        <v>23.800042975404626</v>
      </c>
      <c r="X36" s="31">
        <v>2.662550264041751</v>
      </c>
      <c r="Y36" s="31">
        <v>4.520735170568514</v>
      </c>
      <c r="Z36" s="31">
        <v>0.6008402556412709</v>
      </c>
      <c r="AA36" s="31">
        <v>10.014857094869564</v>
      </c>
      <c r="AB36" s="31">
        <v>1.3681284836306868</v>
      </c>
    </row>
    <row r="37" spans="3:28" ht="12.75">
      <c r="C37" s="30"/>
      <c r="D37" s="30"/>
      <c r="E37" s="30"/>
      <c r="F37" s="30"/>
      <c r="G37" s="30"/>
      <c r="H37" s="30"/>
      <c r="I37" s="30"/>
      <c r="J37" s="30"/>
      <c r="L37" s="31"/>
      <c r="M37" s="31"/>
      <c r="N37" s="31"/>
      <c r="O37" s="31"/>
      <c r="P37" s="31"/>
      <c r="Q37" s="31"/>
      <c r="R37" s="31"/>
      <c r="S37" s="31"/>
      <c r="U37" s="31"/>
      <c r="V37" s="31"/>
      <c r="W37" s="31"/>
      <c r="X37" s="31"/>
      <c r="Y37" s="31"/>
      <c r="Z37" s="31"/>
      <c r="AA37" s="31"/>
      <c r="AB37" s="31"/>
    </row>
    <row r="38" spans="1:28" ht="12.75">
      <c r="A38" s="19" t="s">
        <v>247</v>
      </c>
      <c r="B38" s="29">
        <v>37447</v>
      </c>
      <c r="C38" s="30">
        <v>16706.09645131938</v>
      </c>
      <c r="D38" s="30">
        <v>3563.3489802542063</v>
      </c>
      <c r="E38" s="30">
        <v>37816.196542311176</v>
      </c>
      <c r="F38" s="30">
        <v>4129.692869510313</v>
      </c>
      <c r="G38" s="30">
        <v>7898.089171974522</v>
      </c>
      <c r="H38" s="30">
        <v>1277.2406292213016</v>
      </c>
      <c r="I38" s="30">
        <v>16196.54231119199</v>
      </c>
      <c r="J38" s="30">
        <v>3459.7511651824752</v>
      </c>
      <c r="L38" s="31">
        <v>2.6326887247744</v>
      </c>
      <c r="M38" s="31">
        <v>0.651234621469641</v>
      </c>
      <c r="N38" s="31">
        <v>5.775392277919998</v>
      </c>
      <c r="O38" s="31">
        <v>1.064803295975524</v>
      </c>
      <c r="P38" s="31">
        <v>1.2243171695712143</v>
      </c>
      <c r="Q38" s="31">
        <v>0.2556749648421116</v>
      </c>
      <c r="R38" s="31">
        <v>2.573440160076213</v>
      </c>
      <c r="S38" s="31">
        <v>0.7027299680976022</v>
      </c>
      <c r="U38" s="31">
        <v>7.314899400147922</v>
      </c>
      <c r="V38" s="31">
        <v>1.7999076674976673</v>
      </c>
      <c r="W38" s="31">
        <v>15.497652269278603</v>
      </c>
      <c r="X38" s="31">
        <v>2.7367347004250395</v>
      </c>
      <c r="Y38" s="31">
        <v>3.2593870783433325</v>
      </c>
      <c r="Z38" s="31">
        <v>0.6487970401327585</v>
      </c>
      <c r="AA38" s="31">
        <v>6.563344364279605</v>
      </c>
      <c r="AB38" s="31">
        <v>1.4589376856270921</v>
      </c>
    </row>
    <row r="39" spans="1:28" ht="12.75">
      <c r="A39" s="19" t="s">
        <v>248</v>
      </c>
      <c r="B39" s="29">
        <v>37447</v>
      </c>
      <c r="C39" s="30">
        <v>19010.28907398334</v>
      </c>
      <c r="D39" s="30">
        <v>5786.670315690942</v>
      </c>
      <c r="E39" s="30">
        <v>23792.258696717294</v>
      </c>
      <c r="F39" s="30">
        <v>4317.309495506707</v>
      </c>
      <c r="G39" s="30">
        <v>4311.611954924056</v>
      </c>
      <c r="H39" s="30">
        <v>1061.6866983156335</v>
      </c>
      <c r="I39" s="30">
        <v>14777.070063694266</v>
      </c>
      <c r="J39" s="30">
        <v>3167.4856587354293</v>
      </c>
      <c r="L39" s="31">
        <v>4.1381690335429955</v>
      </c>
      <c r="M39" s="31">
        <v>1.709850253960486</v>
      </c>
      <c r="N39" s="31">
        <v>4.664795903176494</v>
      </c>
      <c r="O39" s="31">
        <v>1.225749335834843</v>
      </c>
      <c r="P39" s="31">
        <v>0.8948737039773936</v>
      </c>
      <c r="Q39" s="31">
        <v>0.3224281984647769</v>
      </c>
      <c r="R39" s="31">
        <v>2.816016762294228</v>
      </c>
      <c r="S39" s="31">
        <v>0.8848438205997883</v>
      </c>
      <c r="U39" s="31">
        <v>6.714985337536598</v>
      </c>
      <c r="V39" s="31">
        <v>2.407899945215597</v>
      </c>
      <c r="W39" s="31">
        <v>8.10107102661839</v>
      </c>
      <c r="X39" s="31">
        <v>1.8557929899258607</v>
      </c>
      <c r="Y39" s="31">
        <v>1.5551115595061906</v>
      </c>
      <c r="Z39" s="31">
        <v>0.42288521381057215</v>
      </c>
      <c r="AA39" s="31">
        <v>5.029673956886868</v>
      </c>
      <c r="AB39" s="31">
        <v>1.2080326443593754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17">
      <selection activeCell="H168" sqref="H16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I19" sqref="I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wrk4</dc:creator>
  <cp:keywords/>
  <dc:description/>
  <cp:lastModifiedBy>wrk4</cp:lastModifiedBy>
  <cp:lastPrinted>2003-05-13T23:31:31Z</cp:lastPrinted>
  <dcterms:created xsi:type="dcterms:W3CDTF">2002-03-20T01:48:42Z</dcterms:created>
  <dcterms:modified xsi:type="dcterms:W3CDTF">2003-05-23T19:51:37Z</dcterms:modified>
  <cp:category/>
  <cp:version/>
  <cp:contentType/>
  <cp:contentStatus/>
</cp:coreProperties>
</file>