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180" windowWidth="8925" windowHeight="5715" tabRatio="778" activeTab="7"/>
  </bookViews>
  <sheets>
    <sheet name="data" sheetId="1" r:id="rId1"/>
    <sheet name="summary" sheetId="2" r:id="rId2"/>
    <sheet name="MicrC&amp;N" sheetId="3" r:id="rId3"/>
    <sheet name="micrC scatters" sheetId="4" r:id="rId4"/>
    <sheet name="micrN scatters" sheetId="5" r:id="rId5"/>
    <sheet name="C-N scatters" sheetId="6" r:id="rId6"/>
    <sheet name="stats prep" sheetId="7" r:id="rId7"/>
    <sheet name="C-regroup BM" sheetId="8" r:id="rId8"/>
  </sheets>
  <definedNames/>
  <calcPr fullCalcOnLoad="1"/>
</workbook>
</file>

<file path=xl/sharedStrings.xml><?xml version="1.0" encoding="utf-8"?>
<sst xmlns="http://schemas.openxmlformats.org/spreadsheetml/2006/main" count="881" uniqueCount="70">
  <si>
    <t>ugC/ml</t>
  </si>
  <si>
    <t>sample</t>
  </si>
  <si>
    <t>site</t>
  </si>
  <si>
    <t>date</t>
  </si>
  <si>
    <t>unfum rep1</t>
  </si>
  <si>
    <t>unfum rep 2</t>
  </si>
  <si>
    <t>fum rep1</t>
  </si>
  <si>
    <t>fum rep2</t>
  </si>
  <si>
    <t>boat wt</t>
  </si>
  <si>
    <t>boat+fresh</t>
  </si>
  <si>
    <t>boat+dry</t>
  </si>
  <si>
    <t>dry/wet</t>
  </si>
  <si>
    <t>unfum fresh ss</t>
  </si>
  <si>
    <t>fum fresh ss</t>
  </si>
  <si>
    <t>unfum ugC/g soil</t>
  </si>
  <si>
    <t>fum ugC/g soil</t>
  </si>
  <si>
    <t>A</t>
  </si>
  <si>
    <t>B</t>
  </si>
  <si>
    <t>C</t>
  </si>
  <si>
    <t>D</t>
  </si>
  <si>
    <t>.</t>
  </si>
  <si>
    <t>fum - unfum</t>
  </si>
  <si>
    <t>avg.</t>
  </si>
  <si>
    <t>microbial C</t>
  </si>
  <si>
    <t>std. Error</t>
  </si>
  <si>
    <t>treatment</t>
  </si>
  <si>
    <t>error</t>
  </si>
  <si>
    <t>Site</t>
  </si>
  <si>
    <t>S1</t>
  </si>
  <si>
    <t>S2</t>
  </si>
  <si>
    <t>S3</t>
  </si>
  <si>
    <t>S4</t>
  </si>
  <si>
    <t>S5</t>
  </si>
  <si>
    <t>unfum N</t>
  </si>
  <si>
    <t>fum N</t>
  </si>
  <si>
    <t>fum-unfumN</t>
  </si>
  <si>
    <t>Micr N</t>
  </si>
  <si>
    <t>ppm</t>
  </si>
  <si>
    <t>ug/g soil</t>
  </si>
  <si>
    <t>trt</t>
  </si>
  <si>
    <t>type</t>
  </si>
  <si>
    <t>MicrC</t>
  </si>
  <si>
    <t>MicrN</t>
  </si>
  <si>
    <t>C:N</t>
  </si>
  <si>
    <t>7 June</t>
  </si>
  <si>
    <t>26 June</t>
  </si>
  <si>
    <t>24 July</t>
  </si>
  <si>
    <t>14 Sept</t>
  </si>
  <si>
    <t>%OM</t>
  </si>
  <si>
    <t>Micr C ug/OM</t>
  </si>
  <si>
    <t>MicrNug/OM</t>
  </si>
  <si>
    <t>24 May</t>
  </si>
  <si>
    <t>averages</t>
  </si>
  <si>
    <t>by site</t>
  </si>
  <si>
    <t>std error</t>
  </si>
  <si>
    <t>by treatment</t>
  </si>
  <si>
    <t>N</t>
  </si>
  <si>
    <t>regroup</t>
  </si>
  <si>
    <t>no-Ca</t>
  </si>
  <si>
    <t>Ca</t>
  </si>
  <si>
    <t>C-regroup</t>
  </si>
  <si>
    <t>no-C</t>
  </si>
  <si>
    <t>micrC</t>
  </si>
  <si>
    <t>micrN</t>
  </si>
  <si>
    <t>micrC avg.</t>
  </si>
  <si>
    <t>micrN avg.</t>
  </si>
  <si>
    <t>C:N avg.</t>
  </si>
  <si>
    <t>p = 0.161</t>
  </si>
  <si>
    <t>p = 0.800</t>
  </si>
  <si>
    <t>p = 0.781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</si>
</sst>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dd"/>
    <numFmt numFmtId="165" formatCode="m/d/yy"/>
    <numFmt numFmtId="166" formatCode="0.0"/>
    <numFmt numFmtId="167" formatCode="[$-409]dddd\,\ mmmm\ dd\,\ yyyy"/>
    <numFmt numFmtId="168" formatCode="[$-409]d\-mmm;@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4.25"/>
      <name val="Arial"/>
      <family val="2"/>
    </font>
    <font>
      <sz val="11.75"/>
      <name val="Arial"/>
      <family val="2"/>
    </font>
    <font>
      <sz val="17.75"/>
      <name val="Arial"/>
      <family val="0"/>
    </font>
    <font>
      <sz val="15"/>
      <name val="Arial"/>
      <family val="0"/>
    </font>
    <font>
      <sz val="18"/>
      <name val="Arial"/>
      <family val="0"/>
    </font>
    <font>
      <sz val="10.5"/>
      <name val="Arial"/>
      <family val="2"/>
    </font>
    <font>
      <sz val="15.25"/>
      <name val="Arial"/>
      <family val="0"/>
    </font>
    <font>
      <u val="single"/>
      <sz val="8.5"/>
      <color indexed="12"/>
      <name val="Geneva"/>
      <family val="0"/>
    </font>
    <font>
      <u val="single"/>
      <sz val="8.5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summary!$L$69:$P$69</c:f>
                <c:numCache>
                  <c:ptCount val="5"/>
                  <c:pt idx="0">
                    <c:v>53.86802539486056</c:v>
                  </c:pt>
                  <c:pt idx="1">
                    <c:v>53.87154228874849</c:v>
                  </c:pt>
                  <c:pt idx="2">
                    <c:v>29.49665826958623</c:v>
                  </c:pt>
                  <c:pt idx="3">
                    <c:v>40.48213464085861</c:v>
                  </c:pt>
                  <c:pt idx="4">
                    <c:v>56.66216312140008</c:v>
                  </c:pt>
                </c:numCache>
              </c:numRef>
            </c:plus>
            <c:minus>
              <c:numRef>
                <c:f>summary!$L$69:$P$69</c:f>
                <c:numCache>
                  <c:ptCount val="5"/>
                  <c:pt idx="0">
                    <c:v>53.86802539486056</c:v>
                  </c:pt>
                  <c:pt idx="1">
                    <c:v>53.87154228874849</c:v>
                  </c:pt>
                  <c:pt idx="2">
                    <c:v>29.49665826958623</c:v>
                  </c:pt>
                  <c:pt idx="3">
                    <c:v>40.48213464085861</c:v>
                  </c:pt>
                  <c:pt idx="4">
                    <c:v>56.66216312140008</c:v>
                  </c:pt>
                </c:numCache>
              </c:numRef>
            </c:minus>
            <c:noEndCap val="0"/>
          </c:errBars>
          <c:cat>
            <c:strRef>
              <c:f>summary!$L$65:$P$65</c:f>
              <c:strCache/>
            </c:strRef>
          </c:cat>
          <c:val>
            <c:numRef>
              <c:f>summary!$L$66:$P$66</c:f>
              <c:numCache/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summary!$L$70:$P$70</c:f>
                <c:numCache>
                  <c:ptCount val="5"/>
                  <c:pt idx="0">
                    <c:v>120.88145364684031</c:v>
                  </c:pt>
                  <c:pt idx="1">
                    <c:v>129.28420187692132</c:v>
                  </c:pt>
                  <c:pt idx="2">
                    <c:v>111.56865221790801</c:v>
                  </c:pt>
                  <c:pt idx="3">
                    <c:v>106.76813760125013</c:v>
                  </c:pt>
                  <c:pt idx="4">
                    <c:v>274.69349191210756</c:v>
                  </c:pt>
                </c:numCache>
              </c:numRef>
            </c:plus>
            <c:minus>
              <c:numRef>
                <c:f>summary!$L$70:$P$70</c:f>
                <c:numCache>
                  <c:ptCount val="5"/>
                  <c:pt idx="0">
                    <c:v>120.88145364684031</c:v>
                  </c:pt>
                  <c:pt idx="1">
                    <c:v>129.28420187692132</c:v>
                  </c:pt>
                  <c:pt idx="2">
                    <c:v>111.56865221790801</c:v>
                  </c:pt>
                  <c:pt idx="3">
                    <c:v>106.76813760125013</c:v>
                  </c:pt>
                  <c:pt idx="4">
                    <c:v>274.69349191210756</c:v>
                  </c:pt>
                </c:numCache>
              </c:numRef>
            </c:minus>
            <c:noEndCap val="0"/>
          </c:errBars>
          <c:val>
            <c:numRef>
              <c:f>summary!$L$67:$P$67</c:f>
              <c:numCache/>
            </c:numRef>
          </c:val>
        </c:ser>
        <c:axId val="3970128"/>
        <c:axId val="35731153"/>
      </c:barChart>
      <c:catAx>
        <c:axId val="397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 in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0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Biomass 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('stats prep'!$I$3,'stats prep'!$I$13,'stats prep'!$I$23,'stats prep'!$I$33,'stats prep'!$I$43)</c:f>
                <c:numCache>
                  <c:ptCount val="5"/>
                  <c:pt idx="0">
                    <c:v>16.684871935870508</c:v>
                  </c:pt>
                  <c:pt idx="1">
                    <c:v>8.047631553463459</c:v>
                  </c:pt>
                  <c:pt idx="2">
                    <c:v>9.909694624109584</c:v>
                  </c:pt>
                  <c:pt idx="3">
                    <c:v>12.542165148379727</c:v>
                  </c:pt>
                  <c:pt idx="4">
                    <c:v>14.692101983451284</c:v>
                  </c:pt>
                </c:numCache>
              </c:numRef>
            </c:plus>
            <c:minus>
              <c:numRef>
                <c:f>('stats prep'!$I$3,'stats prep'!$I$13,'stats prep'!$I$23,'stats prep'!$I$33,'stats prep'!$I$43)</c:f>
                <c:numCache>
                  <c:ptCount val="5"/>
                  <c:pt idx="0">
                    <c:v>16.684871935870508</c:v>
                  </c:pt>
                  <c:pt idx="1">
                    <c:v>8.047631553463459</c:v>
                  </c:pt>
                  <c:pt idx="2">
                    <c:v>9.909694624109584</c:v>
                  </c:pt>
                  <c:pt idx="3">
                    <c:v>12.542165148379727</c:v>
                  </c:pt>
                  <c:pt idx="4">
                    <c:v>14.692101983451284</c:v>
                  </c:pt>
                </c:numCache>
              </c:numRef>
            </c:minus>
            <c:noEndCap val="0"/>
          </c:errBars>
          <c:cat>
            <c:strRef>
              <c:f>('stats prep'!$B$5,'stats prep'!$B$18,'stats prep'!$B$25,'stats prep'!$B$33,'stats prep'!$B$45)</c:f>
              <c:strCache>
                <c:ptCount val="5"/>
                <c:pt idx="0">
                  <c:v>144</c:v>
                </c:pt>
                <c:pt idx="1">
                  <c:v>158</c:v>
                </c:pt>
                <c:pt idx="2">
                  <c:v>177</c:v>
                </c:pt>
                <c:pt idx="3">
                  <c:v>205</c:v>
                </c:pt>
                <c:pt idx="4">
                  <c:v>259</c:v>
                </c:pt>
              </c:strCache>
            </c:strRef>
          </c:cat>
          <c:val>
            <c:numRef>
              <c:f>('stats prep'!$H$3,'stats prep'!$H$13,'stats prep'!$H$23,'stats prep'!$H$33,'stats prep'!$H$43)</c:f>
              <c:numCache>
                <c:ptCount val="5"/>
                <c:pt idx="0">
                  <c:v>102.65631417923456</c:v>
                </c:pt>
                <c:pt idx="1">
                  <c:v>130.59860024916782</c:v>
                </c:pt>
                <c:pt idx="2">
                  <c:v>115.57393157680917</c:v>
                </c:pt>
                <c:pt idx="3">
                  <c:v>126.3167984999753</c:v>
                </c:pt>
                <c:pt idx="4">
                  <c:v>219.87193401628193</c:v>
                </c:pt>
              </c:numCache>
            </c:numRef>
          </c:val>
        </c:ser>
        <c:ser>
          <c:idx val="1"/>
          <c:order val="1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('stats prep'!$I$53,'stats prep'!$I$63,'stats prep'!$I$73,'stats prep'!$I$83,'stats prep'!$I$93)</c:f>
                <c:numCache>
                  <c:ptCount val="5"/>
                  <c:pt idx="0">
                    <c:v>8.661486201697086</c:v>
                  </c:pt>
                  <c:pt idx="1">
                    <c:v>10.037254618487</c:v>
                  </c:pt>
                  <c:pt idx="2">
                    <c:v>12.968389724304702</c:v>
                  </c:pt>
                  <c:pt idx="3">
                    <c:v>10.176494925971925</c:v>
                  </c:pt>
                  <c:pt idx="4">
                    <c:v>24.328425328129775</c:v>
                  </c:pt>
                </c:numCache>
              </c:numRef>
            </c:plus>
            <c:minus>
              <c:numRef>
                <c:f>('stats prep'!$I$53,'stats prep'!$I$63,'stats prep'!$I$73,'stats prep'!$I$83,'stats prep'!$I$93)</c:f>
                <c:numCache>
                  <c:ptCount val="5"/>
                  <c:pt idx="0">
                    <c:v>8.661486201697086</c:v>
                  </c:pt>
                  <c:pt idx="1">
                    <c:v>10.037254618487</c:v>
                  </c:pt>
                  <c:pt idx="2">
                    <c:v>12.968389724304702</c:v>
                  </c:pt>
                  <c:pt idx="3">
                    <c:v>10.176494925971925</c:v>
                  </c:pt>
                  <c:pt idx="4">
                    <c:v>24.328425328129775</c:v>
                  </c:pt>
                </c:numCache>
              </c:numRef>
            </c:minus>
            <c:noEndCap val="0"/>
          </c:errBars>
          <c:val>
            <c:numRef>
              <c:f>('stats prep'!$H$53,'stats prep'!$H$63,'stats prep'!$H$73,'stats prep'!$H$83,'stats prep'!$H$93)</c:f>
              <c:numCache>
                <c:ptCount val="5"/>
                <c:pt idx="0">
                  <c:v>121.24200666869554</c:v>
                </c:pt>
                <c:pt idx="1">
                  <c:v>124.82071317948635</c:v>
                </c:pt>
                <c:pt idx="2">
                  <c:v>130.6698394419098</c:v>
                </c:pt>
                <c:pt idx="3">
                  <c:v>117.11164954113994</c:v>
                </c:pt>
                <c:pt idx="4">
                  <c:v>212.1193627993942</c:v>
                </c:pt>
              </c:numCache>
            </c:numRef>
          </c:val>
        </c:ser>
        <c:axId val="49098282"/>
        <c:axId val="39231355"/>
      </c:barChart>
      <c:catAx>
        <c:axId val="4909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31355"/>
        <c:crosses val="autoZero"/>
        <c:auto val="0"/>
        <c:lblOffset val="100"/>
        <c:noMultiLvlLbl val="0"/>
      </c:catAx>
      <c:valAx>
        <c:axId val="39231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ug N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98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C:N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('stats prep'!$K$3,'stats prep'!$K$13,'stats prep'!$K$23,'stats prep'!$K$33,'stats prep'!$K$43)</c:f>
                <c:numCache>
                  <c:ptCount val="5"/>
                  <c:pt idx="0">
                    <c:v>4.147346556897731</c:v>
                  </c:pt>
                  <c:pt idx="1">
                    <c:v>1.399739552253857</c:v>
                  </c:pt>
                  <c:pt idx="2">
                    <c:v>1.0696248069495315</c:v>
                  </c:pt>
                  <c:pt idx="3">
                    <c:v>1.365615542313748</c:v>
                  </c:pt>
                  <c:pt idx="4">
                    <c:v>1.2695757309446716</c:v>
                  </c:pt>
                </c:numCache>
              </c:numRef>
            </c:plus>
            <c:minus>
              <c:numRef>
                <c:f>('stats prep'!$K$3,'stats prep'!$K$13,'stats prep'!$K$23,'stats prep'!$K$33,'stats prep'!$K$43)</c:f>
                <c:numCache>
                  <c:ptCount val="5"/>
                  <c:pt idx="0">
                    <c:v>4.147346556897731</c:v>
                  </c:pt>
                  <c:pt idx="1">
                    <c:v>1.399739552253857</c:v>
                  </c:pt>
                  <c:pt idx="2">
                    <c:v>1.0696248069495315</c:v>
                  </c:pt>
                  <c:pt idx="3">
                    <c:v>1.365615542313748</c:v>
                  </c:pt>
                  <c:pt idx="4">
                    <c:v>1.2695757309446716</c:v>
                  </c:pt>
                </c:numCache>
              </c:numRef>
            </c:minus>
            <c:noEndCap val="0"/>
          </c:errBars>
          <c:cat>
            <c:strRef>
              <c:f>('stats prep'!$B$12,'stats prep'!$B$17,'stats prep'!$B$28,'stats prep'!$B$36,'stats prep'!$B$43)</c:f>
              <c:strCache>
                <c:ptCount val="5"/>
                <c:pt idx="0">
                  <c:v>144</c:v>
                </c:pt>
                <c:pt idx="1">
                  <c:v>158</c:v>
                </c:pt>
                <c:pt idx="2">
                  <c:v>177</c:v>
                </c:pt>
                <c:pt idx="3">
                  <c:v>205</c:v>
                </c:pt>
                <c:pt idx="4">
                  <c:v>259</c:v>
                </c:pt>
              </c:strCache>
            </c:strRef>
          </c:cat>
          <c:val>
            <c:numRef>
              <c:f>('stats prep'!$J$3,'stats prep'!$J$13,'stats prep'!$J$23,'stats prep'!$J$33,'stats prep'!$J$43)</c:f>
              <c:numCache>
                <c:ptCount val="5"/>
                <c:pt idx="0">
                  <c:v>15.561364550587196</c:v>
                </c:pt>
                <c:pt idx="1">
                  <c:v>9.905909974500675</c:v>
                </c:pt>
                <c:pt idx="2">
                  <c:v>9.133444878562866</c:v>
                </c:pt>
                <c:pt idx="3">
                  <c:v>8.722928577230137</c:v>
                </c:pt>
                <c:pt idx="4">
                  <c:v>14.026961979990313</c:v>
                </c:pt>
              </c:numCache>
            </c:numRef>
          </c:val>
        </c:ser>
        <c:ser>
          <c:idx val="1"/>
          <c:order val="1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('stats prep'!$K$53,'stats prep'!$K$63,'stats prep'!$K$73,'stats prep'!$K$83,'stats prep'!$K$93)</c:f>
                <c:numCache>
                  <c:ptCount val="5"/>
                  <c:pt idx="0">
                    <c:v>1.153025856558284</c:v>
                  </c:pt>
                  <c:pt idx="1">
                    <c:v>0.9912991801856552</c:v>
                  </c:pt>
                  <c:pt idx="2">
                    <c:v>0.7513753153287964</c:v>
                  </c:pt>
                  <c:pt idx="3">
                    <c:v>0.8923926267421184</c:v>
                  </c:pt>
                  <c:pt idx="4">
                    <c:v>1.7293533260811633</c:v>
                  </c:pt>
                </c:numCache>
              </c:numRef>
            </c:plus>
            <c:minus>
              <c:numRef>
                <c:f>('stats prep'!$K$53,'stats prep'!$K$63,'stats prep'!$K$73,'stats prep'!$K$83,'stats prep'!$K$93)</c:f>
                <c:numCache>
                  <c:ptCount val="5"/>
                  <c:pt idx="0">
                    <c:v>1.153025856558284</c:v>
                  </c:pt>
                  <c:pt idx="1">
                    <c:v>0.9912991801856552</c:v>
                  </c:pt>
                  <c:pt idx="2">
                    <c:v>0.7513753153287964</c:v>
                  </c:pt>
                  <c:pt idx="3">
                    <c:v>0.8923926267421184</c:v>
                  </c:pt>
                  <c:pt idx="4">
                    <c:v>1.7293533260811633</c:v>
                  </c:pt>
                </c:numCache>
              </c:numRef>
            </c:minus>
            <c:noEndCap val="0"/>
          </c:errBars>
          <c:val>
            <c:numRef>
              <c:f>('stats prep'!$J$53,'stats prep'!$J$63,'stats prep'!$J$73,'stats prep'!$J$83,'stats prep'!$J$93)</c:f>
              <c:numCache>
                <c:ptCount val="5"/>
                <c:pt idx="0">
                  <c:v>8.041648365568461</c:v>
                </c:pt>
                <c:pt idx="1">
                  <c:v>12.012218125662734</c:v>
                </c:pt>
                <c:pt idx="2">
                  <c:v>8.604201191932225</c:v>
                </c:pt>
                <c:pt idx="3">
                  <c:v>9.715602933248944</c:v>
                </c:pt>
                <c:pt idx="4">
                  <c:v>17.438374570679187</c:v>
                </c:pt>
              </c:numCache>
            </c:numRef>
          </c:val>
        </c:ser>
        <c:axId val="17537876"/>
        <c:axId val="23623157"/>
      </c:barChart>
      <c:catAx>
        <c:axId val="1753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23157"/>
        <c:crosses val="autoZero"/>
        <c:auto val="0"/>
        <c:lblOffset val="100"/>
        <c:noMultiLvlLbl val="0"/>
      </c:catAx>
      <c:valAx>
        <c:axId val="23623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C:N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37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summary!$L$92:$P$92</c:f>
                <c:numCache>
                  <c:ptCount val="5"/>
                  <c:pt idx="0">
                    <c:v>3.6770239134022256</c:v>
                  </c:pt>
                  <c:pt idx="1">
                    <c:v>2.7402979440679003</c:v>
                  </c:pt>
                  <c:pt idx="2">
                    <c:v>3.2865428806409875</c:v>
                  </c:pt>
                  <c:pt idx="3">
                    <c:v>3.701826513529549</c:v>
                  </c:pt>
                  <c:pt idx="4">
                    <c:v>5.966912165850591</c:v>
                  </c:pt>
                </c:numCache>
              </c:numRef>
            </c:plus>
            <c:minus>
              <c:numRef>
                <c:f>summary!$L$92:$P$92</c:f>
                <c:numCache>
                  <c:ptCount val="5"/>
                  <c:pt idx="0">
                    <c:v>3.6770239134022256</c:v>
                  </c:pt>
                  <c:pt idx="1">
                    <c:v>2.7402979440679003</c:v>
                  </c:pt>
                  <c:pt idx="2">
                    <c:v>3.2865428806409875</c:v>
                  </c:pt>
                  <c:pt idx="3">
                    <c:v>3.701826513529549</c:v>
                  </c:pt>
                  <c:pt idx="4">
                    <c:v>5.966912165850591</c:v>
                  </c:pt>
                </c:numCache>
              </c:numRef>
            </c:minus>
            <c:noEndCap val="0"/>
          </c:errBars>
          <c:cat>
            <c:strRef>
              <c:f>summary!$L$88:$P$88</c:f>
              <c:strCache/>
            </c:strRef>
          </c:cat>
          <c:val>
            <c:numRef>
              <c:f>summary!$L$89:$P$89</c:f>
              <c:numCache/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summary!$L$93:$P$93</c:f>
                <c:numCache>
                  <c:ptCount val="5"/>
                  <c:pt idx="0">
                    <c:v>15.279946844059154</c:v>
                  </c:pt>
                  <c:pt idx="1">
                    <c:v>9.515292178396447</c:v>
                  </c:pt>
                  <c:pt idx="2">
                    <c:v>13.06725192230188</c:v>
                  </c:pt>
                  <c:pt idx="3">
                    <c:v>10.427167592813019</c:v>
                  </c:pt>
                  <c:pt idx="4">
                    <c:v>20.51990600133787</c:v>
                  </c:pt>
                </c:numCache>
              </c:numRef>
            </c:plus>
            <c:minus>
              <c:numRef>
                <c:f>summary!$L$93:$P$93</c:f>
                <c:numCache>
                  <c:ptCount val="5"/>
                  <c:pt idx="0">
                    <c:v>15.279946844059154</c:v>
                  </c:pt>
                  <c:pt idx="1">
                    <c:v>9.515292178396447</c:v>
                  </c:pt>
                  <c:pt idx="2">
                    <c:v>13.06725192230188</c:v>
                  </c:pt>
                  <c:pt idx="3">
                    <c:v>10.427167592813019</c:v>
                  </c:pt>
                  <c:pt idx="4">
                    <c:v>20.51990600133787</c:v>
                  </c:pt>
                </c:numCache>
              </c:numRef>
            </c:minus>
            <c:noEndCap val="0"/>
          </c:errBars>
          <c:val>
            <c:numRef>
              <c:f>summary!$L$90:$P$90</c:f>
              <c:numCache/>
            </c:numRef>
          </c:val>
        </c:ser>
        <c:axId val="53144922"/>
        <c:axId val="8542251"/>
      </c:barChart>
      <c:cat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 in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ug N / g dry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4492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summary!$L$115:$P$115</c:f>
                <c:numCache>
                  <c:ptCount val="5"/>
                  <c:pt idx="0">
                    <c:v>0.9000628406050577</c:v>
                  </c:pt>
                  <c:pt idx="1">
                    <c:v>0.31633190390987803</c:v>
                  </c:pt>
                  <c:pt idx="2">
                    <c:v>0.27433296044817385</c:v>
                  </c:pt>
                  <c:pt idx="3">
                    <c:v>0.4412896769265819</c:v>
                  </c:pt>
                  <c:pt idx="4">
                    <c:v>0.49178122709834815</c:v>
                  </c:pt>
                </c:numCache>
              </c:numRef>
            </c:plus>
            <c:minus>
              <c:numRef>
                <c:f>summary!$L$115:$P$115</c:f>
                <c:numCache>
                  <c:ptCount val="5"/>
                  <c:pt idx="0">
                    <c:v>0.9000628406050577</c:v>
                  </c:pt>
                  <c:pt idx="1">
                    <c:v>0.31633190390987803</c:v>
                  </c:pt>
                  <c:pt idx="2">
                    <c:v>0.27433296044817385</c:v>
                  </c:pt>
                  <c:pt idx="3">
                    <c:v>0.4412896769265819</c:v>
                  </c:pt>
                  <c:pt idx="4">
                    <c:v>0.49178122709834815</c:v>
                  </c:pt>
                </c:numCache>
              </c:numRef>
            </c:minus>
            <c:noEndCap val="0"/>
          </c:errBars>
          <c:cat>
            <c:strRef>
              <c:f>summary!$L$111:$P$111</c:f>
              <c:strCache/>
            </c:strRef>
          </c:cat>
          <c:val>
            <c:numRef>
              <c:f>summary!$L$112:$P$112</c:f>
              <c:numCache/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summary!$L$116:$P$116</c:f>
                <c:numCache>
                  <c:ptCount val="5"/>
                  <c:pt idx="0">
                    <c:v>3.646473103373274</c:v>
                  </c:pt>
                  <c:pt idx="1">
                    <c:v>1.3952919178004373</c:v>
                  </c:pt>
                  <c:pt idx="2">
                    <c:v>0.9805528811515578</c:v>
                  </c:pt>
                  <c:pt idx="3">
                    <c:v>0.6431067378680054</c:v>
                  </c:pt>
                  <c:pt idx="4">
                    <c:v>1.6491255233751758</c:v>
                  </c:pt>
                </c:numCache>
              </c:numRef>
            </c:plus>
            <c:minus>
              <c:numRef>
                <c:f>summary!$L$116:$P$116</c:f>
                <c:numCache>
                  <c:ptCount val="5"/>
                  <c:pt idx="0">
                    <c:v>3.646473103373274</c:v>
                  </c:pt>
                  <c:pt idx="1">
                    <c:v>1.3952919178004373</c:v>
                  </c:pt>
                  <c:pt idx="2">
                    <c:v>0.9805528811515578</c:v>
                  </c:pt>
                  <c:pt idx="3">
                    <c:v>0.6431067378680054</c:v>
                  </c:pt>
                  <c:pt idx="4">
                    <c:v>1.6491255233751758</c:v>
                  </c:pt>
                </c:numCache>
              </c:numRef>
            </c:minus>
            <c:noEndCap val="0"/>
          </c:errBars>
          <c:val>
            <c:numRef>
              <c:f>summary!$L$113:$P$113</c:f>
              <c:numCache/>
            </c:numRef>
          </c:val>
        </c:ser>
        <c:axId val="9771396"/>
        <c:axId val="20833701"/>
      </c:barChart>
      <c:catAx>
        <c:axId val="977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 in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33701"/>
        <c:crosses val="autoZero"/>
        <c:auto val="1"/>
        <c:lblOffset val="100"/>
        <c:noMultiLvlLbl val="0"/>
      </c:catAx>
      <c:valAx>
        <c:axId val="20833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microbial C:N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13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biomass C (by site)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35"/>
          <c:w val="0.8582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summary!$K$1:$O$1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xVal>
          <c:yVal>
            <c:numRef>
              <c:f>summary!$K$4:$O$4</c:f>
              <c:numCache>
                <c:ptCount val="5"/>
                <c:pt idx="0">
                  <c:v>826.7878657928886</c:v>
                </c:pt>
                <c:pt idx="1">
                  <c:v>1011.3294107936938</c:v>
                </c:pt>
                <c:pt idx="2">
                  <c:v>936.4422745216923</c:v>
                </c:pt>
                <c:pt idx="3">
                  <c:v>828.4989788084622</c:v>
                </c:pt>
                <c:pt idx="4">
                  <c:v>3596.8302381642998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summary!$K$1:$O$1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xVal>
          <c:yVal>
            <c:numRef>
              <c:f>summary!$K$5:$O$5</c:f>
              <c:numCache>
                <c:ptCount val="5"/>
                <c:pt idx="0">
                  <c:v>1303.487377669306</c:v>
                </c:pt>
                <c:pt idx="1">
                  <c:v>1457.104839926243</c:v>
                </c:pt>
                <c:pt idx="2">
                  <c:v>998.5439873307186</c:v>
                </c:pt>
                <c:pt idx="3">
                  <c:v>1000.3267523962548</c:v>
                </c:pt>
                <c:pt idx="4">
                  <c:v>3321.102535620792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summary!$K$1:$O$1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xVal>
          <c:yVal>
            <c:numRef>
              <c:f>summary!$K$6:$O$6</c:f>
              <c:numCache>
                <c:ptCount val="5"/>
                <c:pt idx="0">
                  <c:v>1052.5762328132319</c:v>
                </c:pt>
                <c:pt idx="1">
                  <c:v>1733.4547675169476</c:v>
                </c:pt>
                <c:pt idx="2">
                  <c:v>1096.4433211273101</c:v>
                </c:pt>
                <c:pt idx="3">
                  <c:v>1503.8510740698025</c:v>
                </c:pt>
                <c:pt idx="4">
                  <c:v>3437.874732805393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summary!$K$1:$O$1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xVal>
          <c:yVal>
            <c:numRef>
              <c:f>summary!$K$7:$O$7</c:f>
              <c:numCache>
                <c:ptCount val="5"/>
                <c:pt idx="0">
                  <c:v>1065.7104245731584</c:v>
                </c:pt>
                <c:pt idx="1">
                  <c:v>1231.4525369463558</c:v>
                </c:pt>
                <c:pt idx="2">
                  <c:v>1193.1606736687336</c:v>
                </c:pt>
                <c:pt idx="3">
                  <c:v>929.1117881256135</c:v>
                </c:pt>
                <c:pt idx="4">
                  <c:v>3478.815547610854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summary!$K$1:$O$1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xVal>
          <c:yVal>
            <c:numRef>
              <c:f>summary!$K$8:$O$8</c:f>
              <c:numCache>
                <c:ptCount val="5"/>
                <c:pt idx="0">
                  <c:v>974.624935238833</c:v>
                </c:pt>
                <c:pt idx="1">
                  <c:v>1468.6931596057843</c:v>
                </c:pt>
                <c:pt idx="2">
                  <c:v>955.7358433652598</c:v>
                </c:pt>
                <c:pt idx="3">
                  <c:v>1082.420610155186</c:v>
                </c:pt>
                <c:pt idx="4">
                  <c:v>2078.9261026876607</c:v>
                </c:pt>
              </c:numCache>
            </c:numRef>
          </c:yVal>
          <c:smooth val="0"/>
        </c:ser>
        <c:axId val="53285582"/>
        <c:axId val="9808191"/>
      </c:scatterChart>
      <c:valAx>
        <c:axId val="53285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808191"/>
        <c:crosses val="autoZero"/>
        <c:crossBetween val="midCat"/>
        <c:dispUnits/>
      </c:valAx>
      <c:valAx>
        <c:axId val="9808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2855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28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biomass N v. date (by treatment)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0975"/>
          <c:w val="0.887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summary!$R$30:$V$30</c:f>
                <c:numCache>
                  <c:ptCount val="5"/>
                  <c:pt idx="0">
                    <c:v>20.880264156031945</c:v>
                  </c:pt>
                  <c:pt idx="1">
                    <c:v>8.734664700693239</c:v>
                  </c:pt>
                  <c:pt idx="2">
                    <c:v>13.241877212833572</c:v>
                  </c:pt>
                  <c:pt idx="3">
                    <c:v>19.75452863704295</c:v>
                  </c:pt>
                  <c:pt idx="4">
                    <c:v>28.12607969393328</c:v>
                  </c:pt>
                </c:numCache>
              </c:numRef>
            </c:plus>
            <c:minus>
              <c:numRef>
                <c:f>summary!$R$30:$V$30</c:f>
                <c:numCache>
                  <c:ptCount val="5"/>
                  <c:pt idx="0">
                    <c:v>20.880264156031945</c:v>
                  </c:pt>
                  <c:pt idx="1">
                    <c:v>8.734664700693239</c:v>
                  </c:pt>
                  <c:pt idx="2">
                    <c:v>13.241877212833572</c:v>
                  </c:pt>
                  <c:pt idx="3">
                    <c:v>19.75452863704295</c:v>
                  </c:pt>
                  <c:pt idx="4">
                    <c:v>28.12607969393328</c:v>
                  </c:pt>
                </c:numCache>
              </c:numRef>
            </c:minus>
            <c:noEndCap val="0"/>
          </c:errBars>
          <c:cat>
            <c:strRef>
              <c:f>summary!$R$21:$V$21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summary!$R$24:$V$24</c:f>
              <c:numCache>
                <c:ptCount val="5"/>
                <c:pt idx="0">
                  <c:v>102.48603398511872</c:v>
                </c:pt>
                <c:pt idx="1">
                  <c:v>134.61352924131654</c:v>
                </c:pt>
                <c:pt idx="2">
                  <c:v>120.93450545259148</c:v>
                </c:pt>
                <c:pt idx="3">
                  <c:v>113.24230139066044</c:v>
                </c:pt>
                <c:pt idx="4">
                  <c:v>217.62037730818642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summary!$R$31:$V$31</c:f>
                <c:numCache>
                  <c:ptCount val="5"/>
                  <c:pt idx="0">
                    <c:v>8.89573029656965</c:v>
                  </c:pt>
                  <c:pt idx="1">
                    <c:v>14.649749502923495</c:v>
                  </c:pt>
                  <c:pt idx="2">
                    <c:v>17.472002760468435</c:v>
                  </c:pt>
                  <c:pt idx="3">
                    <c:v>15.031499854508493</c:v>
                  </c:pt>
                  <c:pt idx="4">
                    <c:v>26.707396331626846</c:v>
                  </c:pt>
                </c:numCache>
              </c:numRef>
            </c:plus>
            <c:minus>
              <c:numRef>
                <c:f>summary!$R$31:$V$31</c:f>
                <c:numCache>
                  <c:ptCount val="5"/>
                  <c:pt idx="0">
                    <c:v>8.89573029656965</c:v>
                  </c:pt>
                  <c:pt idx="1">
                    <c:v>14.649749502923495</c:v>
                  </c:pt>
                  <c:pt idx="2">
                    <c:v>17.472002760468435</c:v>
                  </c:pt>
                  <c:pt idx="3">
                    <c:v>15.031499854508493</c:v>
                  </c:pt>
                  <c:pt idx="4">
                    <c:v>26.707396331626846</c:v>
                  </c:pt>
                </c:numCache>
              </c:numRef>
            </c:minus>
            <c:noEndCap val="0"/>
          </c:errBars>
          <c:cat>
            <c:strRef>
              <c:f>summary!$R$21:$V$21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summary!$R$25:$V$25</c:f>
              <c:numCache>
                <c:ptCount val="5"/>
                <c:pt idx="0">
                  <c:v>129.80683484496956</c:v>
                </c:pt>
                <c:pt idx="1">
                  <c:v>115.22158265106805</c:v>
                </c:pt>
                <c:pt idx="2">
                  <c:v>127.53340972621683</c:v>
                </c:pt>
                <c:pt idx="3">
                  <c:v>111.3011891644863</c:v>
                </c:pt>
                <c:pt idx="4">
                  <c:v>189.64603792226688</c:v>
                </c:pt>
              </c:numCache>
            </c:numRef>
          </c:val>
        </c:ser>
        <c:ser>
          <c:idx val="3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summary!$R$32:$V$32</c:f>
                <c:numCache>
                  <c:ptCount val="5"/>
                  <c:pt idx="0">
                    <c:v>28.57852957949149</c:v>
                  </c:pt>
                  <c:pt idx="1">
                    <c:v>14.390465122845164</c:v>
                  </c:pt>
                  <c:pt idx="2">
                    <c:v>15.880617925174056</c:v>
                  </c:pt>
                  <c:pt idx="3">
                    <c:v>15.236926879756565</c:v>
                  </c:pt>
                  <c:pt idx="4">
                    <c:v>13.332263887285967</c:v>
                  </c:pt>
                </c:numCache>
              </c:numRef>
            </c:plus>
            <c:minus>
              <c:numRef>
                <c:f>summary!$R$32:$V$32</c:f>
                <c:numCache>
                  <c:ptCount val="5"/>
                  <c:pt idx="0">
                    <c:v>28.57852957949149</c:v>
                  </c:pt>
                  <c:pt idx="1">
                    <c:v>14.390465122845164</c:v>
                  </c:pt>
                  <c:pt idx="2">
                    <c:v>15.880617925174056</c:v>
                  </c:pt>
                  <c:pt idx="3">
                    <c:v>15.236926879756565</c:v>
                  </c:pt>
                  <c:pt idx="4">
                    <c:v>13.332263887285967</c:v>
                  </c:pt>
                </c:numCache>
              </c:numRef>
            </c:minus>
            <c:noEndCap val="0"/>
          </c:errBars>
          <c:cat>
            <c:strRef>
              <c:f>summary!$R$21:$V$21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summary!$R$26:$V$26</c:f>
              <c:numCache>
                <c:ptCount val="5"/>
                <c:pt idx="0">
                  <c:v>102.82659437335035</c:v>
                </c:pt>
                <c:pt idx="1">
                  <c:v>126.58367125701902</c:v>
                </c:pt>
                <c:pt idx="2">
                  <c:v>110.21335770102685</c:v>
                </c:pt>
                <c:pt idx="3">
                  <c:v>139.39129560929018</c:v>
                </c:pt>
                <c:pt idx="4">
                  <c:v>222.1234907243774</c:v>
                </c:pt>
              </c:numCache>
            </c:numRef>
          </c:val>
        </c:ser>
        <c:ser>
          <c:idx val="2"/>
          <c:order val="3"/>
          <c:tx>
            <c:v>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summary!$R$33:$V$33</c:f>
                <c:numCache>
                  <c:ptCount val="5"/>
                  <c:pt idx="0">
                    <c:v>14.89241035380088</c:v>
                  </c:pt>
                  <c:pt idx="1">
                    <c:v>13.88064650130927</c:v>
                  </c:pt>
                  <c:pt idx="2">
                    <c:v>21.133305894818495</c:v>
                  </c:pt>
                  <c:pt idx="3">
                    <c:v>14.939812837919892</c:v>
                  </c:pt>
                  <c:pt idx="4">
                    <c:v>41.202124592400416</c:v>
                  </c:pt>
                </c:numCache>
              </c:numRef>
            </c:plus>
            <c:minus>
              <c:numRef>
                <c:f>summary!$R$33:$V$33</c:f>
                <c:numCache>
                  <c:ptCount val="5"/>
                  <c:pt idx="0">
                    <c:v>14.89241035380088</c:v>
                  </c:pt>
                  <c:pt idx="1">
                    <c:v>13.88064650130927</c:v>
                  </c:pt>
                  <c:pt idx="2">
                    <c:v>21.133305894818495</c:v>
                  </c:pt>
                  <c:pt idx="3">
                    <c:v>14.939812837919892</c:v>
                  </c:pt>
                  <c:pt idx="4">
                    <c:v>41.202124592400416</c:v>
                  </c:pt>
                </c:numCache>
              </c:numRef>
            </c:minus>
            <c:noEndCap val="0"/>
          </c:errBars>
          <c:cat>
            <c:strRef>
              <c:f>summary!$R$21:$V$21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summary!$R$27:$V$27</c:f>
              <c:numCache>
                <c:ptCount val="5"/>
                <c:pt idx="0">
                  <c:v>112.67717849242149</c:v>
                </c:pt>
                <c:pt idx="1">
                  <c:v>134.41984370790465</c:v>
                </c:pt>
                <c:pt idx="2">
                  <c:v>133.8062691576028</c:v>
                </c:pt>
                <c:pt idx="3">
                  <c:v>122.92210991779359</c:v>
                </c:pt>
                <c:pt idx="4">
                  <c:v>234.59268767652148</c:v>
                </c:pt>
              </c:numCache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6265977"/>
        <c:crosses val="autoZero"/>
        <c:auto val="0"/>
        <c:lblOffset val="100"/>
        <c:noMultiLvlLbl val="0"/>
      </c:catAx>
      <c:valAx>
        <c:axId val="5626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biomass N (ug / g soil)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1164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325"/>
          <c:y val="0.3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biomass N v. date</a:t>
            </a:r>
          </a:p>
        </c:rich>
      </c:tx>
      <c:layout>
        <c:manualLayout>
          <c:xMode val="factor"/>
          <c:yMode val="factor"/>
          <c:x val="0.00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95"/>
          <c:w val="0.900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summary!$K$31:$O$31</c:f>
                <c:numCache>
                  <c:ptCount val="5"/>
                  <c:pt idx="0">
                    <c:v>19.753134257239847</c:v>
                  </c:pt>
                  <c:pt idx="1">
                    <c:v>20.874484874419917</c:v>
                  </c:pt>
                  <c:pt idx="2">
                    <c:v>5.513860770152809</c:v>
                  </c:pt>
                  <c:pt idx="3">
                    <c:v>4.320682512130341</c:v>
                  </c:pt>
                  <c:pt idx="4">
                    <c:v>8.734859609973036</c:v>
                  </c:pt>
                </c:numCache>
              </c:numRef>
            </c:plus>
            <c:minus>
              <c:numRef>
                <c:f>summary!$K$31:$O$31</c:f>
                <c:numCache>
                  <c:ptCount val="5"/>
                  <c:pt idx="0">
                    <c:v>19.753134257239847</c:v>
                  </c:pt>
                  <c:pt idx="1">
                    <c:v>20.874484874419917</c:v>
                  </c:pt>
                  <c:pt idx="2">
                    <c:v>5.513860770152809</c:v>
                  </c:pt>
                  <c:pt idx="3">
                    <c:v>4.320682512130341</c:v>
                  </c:pt>
                  <c:pt idx="4">
                    <c:v>8.734859609973036</c:v>
                  </c:pt>
                </c:numCache>
              </c:numRef>
            </c:minus>
            <c:noEndCap val="0"/>
          </c:errBars>
          <c:xVal>
            <c:strRef>
              <c:f>summary!$K$21:$O$21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xVal>
          <c:yVal>
            <c:numRef>
              <c:f>summary!$K$24:$O$24</c:f>
              <c:numCache>
                <c:ptCount val="5"/>
                <c:pt idx="0">
                  <c:v>101.76222443910508</c:v>
                </c:pt>
                <c:pt idx="1">
                  <c:v>127.9622240636527</c:v>
                </c:pt>
                <c:pt idx="2">
                  <c:v>125.69544700981129</c:v>
                </c:pt>
                <c:pt idx="3">
                  <c:v>121.76610233756688</c:v>
                </c:pt>
                <c:pt idx="4">
                  <c:v>245.15007718267609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summary!$K$32:$O$32</c:f>
                <c:numCache>
                  <c:ptCount val="5"/>
                  <c:pt idx="0">
                    <c:v>18.50975241846478</c:v>
                  </c:pt>
                  <c:pt idx="1">
                    <c:v>7.699229204168814</c:v>
                  </c:pt>
                  <c:pt idx="2">
                    <c:v>21.037318656312202</c:v>
                  </c:pt>
                  <c:pt idx="3">
                    <c:v>12.546381667287621</c:v>
                  </c:pt>
                  <c:pt idx="4">
                    <c:v>27.079415361263028</c:v>
                  </c:pt>
                </c:numCache>
              </c:numRef>
            </c:plus>
            <c:minus>
              <c:numRef>
                <c:f>summary!$K$32:$O$32</c:f>
                <c:numCache>
                  <c:ptCount val="5"/>
                  <c:pt idx="0">
                    <c:v>18.50975241846478</c:v>
                  </c:pt>
                  <c:pt idx="1">
                    <c:v>7.699229204168814</c:v>
                  </c:pt>
                  <c:pt idx="2">
                    <c:v>21.037318656312202</c:v>
                  </c:pt>
                  <c:pt idx="3">
                    <c:v>12.546381667287621</c:v>
                  </c:pt>
                  <c:pt idx="4">
                    <c:v>27.079415361263028</c:v>
                  </c:pt>
                </c:numCache>
              </c:numRef>
            </c:minus>
            <c:noEndCap val="0"/>
          </c:errBars>
          <c:xVal>
            <c:strRef>
              <c:f>summary!$K$21:$O$21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xVal>
          <c:yVal>
            <c:numRef>
              <c:f>summary!$K$25:$O$25</c:f>
              <c:numCache>
                <c:ptCount val="5"/>
                <c:pt idx="0">
                  <c:v>121.04677526466074</c:v>
                </c:pt>
                <c:pt idx="1">
                  <c:v>137.64813673925585</c:v>
                </c:pt>
                <c:pt idx="2">
                  <c:v>133.09696843390628</c:v>
                </c:pt>
                <c:pt idx="3">
                  <c:v>132.2134770880962</c:v>
                </c:pt>
                <c:pt idx="4">
                  <c:v>220.70138791129258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summary!$K$33:$O$33</c:f>
                <c:numCache>
                  <c:ptCount val="5"/>
                  <c:pt idx="0">
                    <c:v>7.102511830976944</c:v>
                  </c:pt>
                  <c:pt idx="1">
                    <c:v>8.588908246229852</c:v>
                  </c:pt>
                  <c:pt idx="2">
                    <c:v>17.821963751860654</c:v>
                  </c:pt>
                  <c:pt idx="3">
                    <c:v>12.95184401198758</c:v>
                  </c:pt>
                  <c:pt idx="4">
                    <c:v>23.539304775839426</c:v>
                  </c:pt>
                </c:numCache>
              </c:numRef>
            </c:plus>
            <c:minus>
              <c:numRef>
                <c:f>summary!$K$33:$O$33</c:f>
                <c:numCache>
                  <c:ptCount val="5"/>
                  <c:pt idx="0">
                    <c:v>7.102511830976944</c:v>
                  </c:pt>
                  <c:pt idx="1">
                    <c:v>8.588908246229852</c:v>
                  </c:pt>
                  <c:pt idx="2">
                    <c:v>17.821963751860654</c:v>
                  </c:pt>
                  <c:pt idx="3">
                    <c:v>12.95184401198758</c:v>
                  </c:pt>
                  <c:pt idx="4">
                    <c:v>23.539304775839426</c:v>
                  </c:pt>
                </c:numCache>
              </c:numRef>
            </c:minus>
            <c:noEndCap val="0"/>
          </c:errBars>
          <c:xVal>
            <c:strRef>
              <c:f>summary!$K$21:$O$21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xVal>
          <c:yVal>
            <c:numRef>
              <c:f>summary!$K$26:$O$26</c:f>
              <c:numCache>
                <c:ptCount val="5"/>
                <c:pt idx="0">
                  <c:v>134.18619887372182</c:v>
                </c:pt>
                <c:pt idx="1">
                  <c:v>146.2120540139207</c:v>
                </c:pt>
                <c:pt idx="2">
                  <c:v>140.60010541952366</c:v>
                </c:pt>
                <c:pt idx="3">
                  <c:v>148.29191140505495</c:v>
                </c:pt>
                <c:pt idx="4">
                  <c:v>244.4250226788967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summary!$K$34:$O$34</c:f>
                <c:numCache>
                  <c:ptCount val="5"/>
                  <c:pt idx="0">
                    <c:v>21.016630922982554</c:v>
                  </c:pt>
                  <c:pt idx="1">
                    <c:v>14.815616421329837</c:v>
                  </c:pt>
                  <c:pt idx="2">
                    <c:v>16.40031583902934</c:v>
                  </c:pt>
                  <c:pt idx="3">
                    <c:v>9.315266723393414</c:v>
                  </c:pt>
                  <c:pt idx="4">
                    <c:v>32.61314774932376</c:v>
                  </c:pt>
                </c:numCache>
              </c:numRef>
            </c:plus>
            <c:minus>
              <c:numRef>
                <c:f>summary!$K$34:$O$34</c:f>
                <c:numCache>
                  <c:ptCount val="5"/>
                  <c:pt idx="0">
                    <c:v>21.016630922982554</c:v>
                  </c:pt>
                  <c:pt idx="1">
                    <c:v>14.815616421329837</c:v>
                  </c:pt>
                  <c:pt idx="2">
                    <c:v>16.40031583902934</c:v>
                  </c:pt>
                  <c:pt idx="3">
                    <c:v>9.315266723393414</c:v>
                  </c:pt>
                  <c:pt idx="4">
                    <c:v>32.61314774932376</c:v>
                  </c:pt>
                </c:numCache>
              </c:numRef>
            </c:minus>
            <c:noEndCap val="0"/>
          </c:errBars>
          <c:xVal>
            <c:strRef>
              <c:f>summary!$K$21:$O$21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xVal>
          <c:yVal>
            <c:numRef>
              <c:f>summary!$K$27:$O$27</c:f>
              <c:numCache>
                <c:ptCount val="5"/>
                <c:pt idx="0">
                  <c:v>130.21671257012548</c:v>
                </c:pt>
                <c:pt idx="1">
                  <c:v>122.06163645472483</c:v>
                </c:pt>
                <c:pt idx="2">
                  <c:v>136.9613149347847</c:v>
                </c:pt>
                <c:pt idx="3">
                  <c:v>104.30899412471507</c:v>
                </c:pt>
                <c:pt idx="4">
                  <c:v>234.3322568883794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summary!$K$35:$O$35</c:f>
                <c:numCache>
                  <c:ptCount val="5"/>
                  <c:pt idx="0">
                    <c:v>26.710225442756993</c:v>
                  </c:pt>
                  <c:pt idx="1">
                    <c:v>11.49890334005658</c:v>
                  </c:pt>
                  <c:pt idx="2">
                    <c:v>13.812395564698052</c:v>
                  </c:pt>
                  <c:pt idx="3">
                    <c:v>32.5322361043663</c:v>
                  </c:pt>
                  <c:pt idx="4">
                    <c:v>28.577195317246872</c:v>
                  </c:pt>
                </c:numCache>
              </c:numRef>
            </c:plus>
            <c:minus>
              <c:numRef>
                <c:f>summary!$K$35:$O$35</c:f>
                <c:numCache>
                  <c:ptCount val="5"/>
                  <c:pt idx="0">
                    <c:v>26.710225442756993</c:v>
                  </c:pt>
                  <c:pt idx="1">
                    <c:v>11.49890334005658</c:v>
                  </c:pt>
                  <c:pt idx="2">
                    <c:v>13.812395564698052</c:v>
                  </c:pt>
                  <c:pt idx="3">
                    <c:v>32.5322361043663</c:v>
                  </c:pt>
                  <c:pt idx="4">
                    <c:v>28.577195317246872</c:v>
                  </c:pt>
                </c:numCache>
              </c:numRef>
            </c:minus>
            <c:noEndCap val="0"/>
          </c:errBars>
          <c:xVal>
            <c:strRef>
              <c:f>summary!$K$21:$O$21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xVal>
          <c:yVal>
            <c:numRef>
              <c:f>summary!$K$28:$O$28</c:f>
              <c:numCache>
                <c:ptCount val="5"/>
                <c:pt idx="0">
                  <c:v>72.53389097221206</c:v>
                </c:pt>
                <c:pt idx="1">
                  <c:v>104.66423230008127</c:v>
                </c:pt>
                <c:pt idx="2">
                  <c:v>79.25559174877152</c:v>
                </c:pt>
                <c:pt idx="3">
                  <c:v>101.99063514735505</c:v>
                </c:pt>
                <c:pt idx="4">
                  <c:v>135.36949737794555</c:v>
                </c:pt>
              </c:numCache>
            </c:numRef>
          </c:yVal>
          <c:smooth val="0"/>
        </c:ser>
        <c:axId val="36631746"/>
        <c:axId val="61250259"/>
      </c:scatterChart>
      <c:valAx>
        <c:axId val="3663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1250259"/>
        <c:crosses val="autoZero"/>
        <c:crossBetween val="midCat"/>
        <c:dispUnits/>
      </c:valAx>
      <c:valAx>
        <c:axId val="61250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biomass N (ug / 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66317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5"/>
          <c:y val="0.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C:N v. date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8025"/>
          <c:w val="0.907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summary!$R$50:$V$50</c:f>
                <c:numCache>
                  <c:ptCount val="5"/>
                  <c:pt idx="0">
                    <c:v>5.29094294046907</c:v>
                  </c:pt>
                  <c:pt idx="1">
                    <c:v>0.6703010706449437</c:v>
                  </c:pt>
                  <c:pt idx="2">
                    <c:v>1.3016386201458618</c:v>
                  </c:pt>
                  <c:pt idx="3">
                    <c:v>2.4822199903078177</c:v>
                  </c:pt>
                  <c:pt idx="4">
                    <c:v>2.139016743810453</c:v>
                  </c:pt>
                </c:numCache>
              </c:numRef>
            </c:plus>
            <c:minus>
              <c:numRef>
                <c:f>summary!$R$50:$V$50</c:f>
                <c:numCache>
                  <c:ptCount val="5"/>
                  <c:pt idx="0">
                    <c:v>5.29094294046907</c:v>
                  </c:pt>
                  <c:pt idx="1">
                    <c:v>0.6703010706449437</c:v>
                  </c:pt>
                  <c:pt idx="2">
                    <c:v>1.3016386201458618</c:v>
                  </c:pt>
                  <c:pt idx="3">
                    <c:v>2.4822199903078177</c:v>
                  </c:pt>
                  <c:pt idx="4">
                    <c:v>2.139016743810453</c:v>
                  </c:pt>
                </c:numCache>
              </c:numRef>
            </c:minus>
            <c:noEndCap val="0"/>
          </c:errBars>
          <c:cat>
            <c:strRef>
              <c:f>summary!$R$41:$V$41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summary!$R$44:$V$44</c:f>
              <c:numCache>
                <c:ptCount val="5"/>
                <c:pt idx="0">
                  <c:v>13.608076855952186</c:v>
                </c:pt>
                <c:pt idx="1">
                  <c:v>8.499283021431491</c:v>
                </c:pt>
                <c:pt idx="2">
                  <c:v>9.749278715966735</c:v>
                </c:pt>
                <c:pt idx="3">
                  <c:v>10.534919843511677</c:v>
                </c:pt>
                <c:pt idx="4">
                  <c:v>14.934693305028796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summary!$R$51:$V$51</c:f>
                <c:numCache>
                  <c:ptCount val="5"/>
                  <c:pt idx="0">
                    <c:v>2.0517204076174864</c:v>
                  </c:pt>
                  <c:pt idx="1">
                    <c:v>1.745710719150305</c:v>
                  </c:pt>
                  <c:pt idx="2">
                    <c:v>1.0458134839673079</c:v>
                  </c:pt>
                  <c:pt idx="3">
                    <c:v>1.6125748604348507</c:v>
                  </c:pt>
                  <c:pt idx="4">
                    <c:v>2.2750966884513684</c:v>
                  </c:pt>
                </c:numCache>
              </c:numRef>
            </c:plus>
            <c:minus>
              <c:numRef>
                <c:f>summary!$R$51:$V$51</c:f>
                <c:numCache>
                  <c:ptCount val="5"/>
                  <c:pt idx="0">
                    <c:v>2.0517204076174864</c:v>
                  </c:pt>
                  <c:pt idx="1">
                    <c:v>1.745710719150305</c:v>
                  </c:pt>
                  <c:pt idx="2">
                    <c:v>1.0458134839673079</c:v>
                  </c:pt>
                  <c:pt idx="3">
                    <c:v>1.6125748604348507</c:v>
                  </c:pt>
                  <c:pt idx="4">
                    <c:v>2.2750966884513684</c:v>
                  </c:pt>
                </c:numCache>
              </c:numRef>
            </c:minus>
            <c:noEndCap val="0"/>
          </c:errBars>
          <c:cat>
            <c:strRef>
              <c:f>summary!$R$41:$V$41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summary!$R$45:$V$45</c:f>
              <c:numCache>
                <c:ptCount val="5"/>
                <c:pt idx="0">
                  <c:v>7.776125939575405</c:v>
                </c:pt>
                <c:pt idx="1">
                  <c:v>11.336401086147344</c:v>
                </c:pt>
                <c:pt idx="2">
                  <c:v>7.560860377954368</c:v>
                </c:pt>
                <c:pt idx="3">
                  <c:v>10.43168060685166</c:v>
                </c:pt>
                <c:pt idx="4">
                  <c:v>17.943662985942435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summary!$R$52:$V$52</c:f>
                <c:numCache>
                  <c:ptCount val="5"/>
                  <c:pt idx="0">
                    <c:v>6.892055714752012</c:v>
                  </c:pt>
                  <c:pt idx="1">
                    <c:v>2.716268662299282</c:v>
                  </c:pt>
                  <c:pt idx="2">
                    <c:v>1.8068062345717073</c:v>
                  </c:pt>
                  <c:pt idx="3">
                    <c:v>0.7674658868743823</c:v>
                  </c:pt>
                  <c:pt idx="4">
                    <c:v>1.5052643306698839</c:v>
                  </c:pt>
                </c:numCache>
              </c:numRef>
            </c:plus>
            <c:minus>
              <c:numRef>
                <c:f>summary!$R$52:$V$52</c:f>
                <c:numCache>
                  <c:ptCount val="5"/>
                  <c:pt idx="0">
                    <c:v>6.892055714752012</c:v>
                  </c:pt>
                  <c:pt idx="1">
                    <c:v>2.716268662299282</c:v>
                  </c:pt>
                  <c:pt idx="2">
                    <c:v>1.8068062345717073</c:v>
                  </c:pt>
                  <c:pt idx="3">
                    <c:v>0.7674658868743823</c:v>
                  </c:pt>
                  <c:pt idx="4">
                    <c:v>1.5052643306698839</c:v>
                  </c:pt>
                </c:numCache>
              </c:numRef>
            </c:minus>
            <c:noEndCap val="0"/>
          </c:errBars>
          <c:cat>
            <c:strRef>
              <c:f>summary!$R$41:$V$41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summary!$R$46:$V$46</c:f>
              <c:numCache>
                <c:ptCount val="5"/>
                <c:pt idx="0">
                  <c:v>17.51465224522221</c:v>
                </c:pt>
                <c:pt idx="1">
                  <c:v>11.312536927569855</c:v>
                </c:pt>
                <c:pt idx="2">
                  <c:v>8.517611041159</c:v>
                </c:pt>
                <c:pt idx="3">
                  <c:v>6.9109373109486</c:v>
                </c:pt>
                <c:pt idx="4">
                  <c:v>13.119230654951835</c:v>
                </c:pt>
              </c:numCache>
            </c:numRef>
          </c:val>
        </c:ser>
        <c:ser>
          <c:idx val="3"/>
          <c:order val="3"/>
          <c:tx>
            <c:v>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summary!$R$53:$V$53</c:f>
                <c:numCache>
                  <c:ptCount val="5"/>
                  <c:pt idx="0">
                    <c:v>1.3182568437626927</c:v>
                  </c:pt>
                  <c:pt idx="1">
                    <c:v>1.0705900431348268</c:v>
                  </c:pt>
                  <c:pt idx="2">
                    <c:v>0.9500189576427781</c:v>
                  </c:pt>
                  <c:pt idx="3">
                    <c:v>0.852560498360097</c:v>
                  </c:pt>
                  <c:pt idx="4">
                    <c:v>2.855566499982788</c:v>
                  </c:pt>
                </c:numCache>
              </c:numRef>
            </c:plus>
            <c:minus>
              <c:numRef>
                <c:f>summary!$R$53:$V$53</c:f>
                <c:numCache>
                  <c:ptCount val="5"/>
                  <c:pt idx="0">
                    <c:v>1.3182568437626927</c:v>
                  </c:pt>
                  <c:pt idx="1">
                    <c:v>1.0705900431348268</c:v>
                  </c:pt>
                  <c:pt idx="2">
                    <c:v>0.9500189576427781</c:v>
                  </c:pt>
                  <c:pt idx="3">
                    <c:v>0.852560498360097</c:v>
                  </c:pt>
                  <c:pt idx="4">
                    <c:v>2.855566499982788</c:v>
                  </c:pt>
                </c:numCache>
              </c:numRef>
            </c:minus>
            <c:noEndCap val="0"/>
          </c:errBars>
          <c:cat>
            <c:strRef>
              <c:f>summary!$R$41:$V$41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summary!$R$47:$V$47</c:f>
              <c:numCache>
                <c:ptCount val="5"/>
                <c:pt idx="0">
                  <c:v>8.307170791561516</c:v>
                </c:pt>
                <c:pt idx="1">
                  <c:v>12.688035165178126</c:v>
                </c:pt>
                <c:pt idx="2">
                  <c:v>9.647542005910083</c:v>
                </c:pt>
                <c:pt idx="3">
                  <c:v>8.999525259646228</c:v>
                </c:pt>
                <c:pt idx="4">
                  <c:v>16.933086155415936</c:v>
                </c:pt>
              </c:numCache>
            </c:numRef>
          </c:val>
        </c:ser>
        <c:axId val="14381420"/>
        <c:axId val="62323917"/>
      </c:barChart>
      <c:catAx>
        <c:axId val="1438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2323917"/>
        <c:crosses val="autoZero"/>
        <c:auto val="0"/>
        <c:lblOffset val="100"/>
        <c:noMultiLvlLbl val="0"/>
      </c:catAx>
      <c:valAx>
        <c:axId val="623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C:N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4381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325"/>
          <c:y val="0.34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C:N v. date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7825"/>
          <c:w val="0.9112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v>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summary!$K$51:$O$51</c:f>
                <c:numCache>
                  <c:ptCount val="5"/>
                  <c:pt idx="0">
                    <c:v>1.4381934168059929</c:v>
                  </c:pt>
                  <c:pt idx="1">
                    <c:v>0.7945171804978216</c:v>
                  </c:pt>
                  <c:pt idx="2">
                    <c:v>0.19606350893403227</c:v>
                  </c:pt>
                  <c:pt idx="3">
                    <c:v>0.5832743737286947</c:v>
                  </c:pt>
                  <c:pt idx="4">
                    <c:v>0.793979323260008</c:v>
                  </c:pt>
                </c:numCache>
              </c:numRef>
            </c:plus>
            <c:minus>
              <c:numRef>
                <c:f>summary!$K$51:$O$51</c:f>
                <c:numCache>
                  <c:ptCount val="5"/>
                  <c:pt idx="0">
                    <c:v>1.4381934168059929</c:v>
                  </c:pt>
                  <c:pt idx="1">
                    <c:v>0.7945171804978216</c:v>
                  </c:pt>
                  <c:pt idx="2">
                    <c:v>0.19606350893403227</c:v>
                  </c:pt>
                  <c:pt idx="3">
                    <c:v>0.5832743737286947</c:v>
                  </c:pt>
                  <c:pt idx="4">
                    <c:v>0.793979323260008</c:v>
                  </c:pt>
                </c:numCache>
              </c:numRef>
            </c:minus>
            <c:noEndCap val="0"/>
          </c:errBars>
          <c:cat>
            <c:strRef>
              <c:f>summary!$K$41:$O$41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summary!$K$44:$O$44</c:f>
              <c:numCache>
                <c:ptCount val="5"/>
                <c:pt idx="0">
                  <c:v>8.830011129555052</c:v>
                </c:pt>
                <c:pt idx="1">
                  <c:v>7.639064790892064</c:v>
                </c:pt>
                <c:pt idx="2">
                  <c:v>7.424842028039545</c:v>
                </c:pt>
                <c:pt idx="3">
                  <c:v>6.820072558554758</c:v>
                </c:pt>
                <c:pt idx="4">
                  <c:v>14.733435068074332</c:v>
                </c:pt>
              </c:numCache>
            </c:numRef>
          </c:val>
        </c:ser>
        <c:ser>
          <c:idx val="1"/>
          <c:order val="1"/>
          <c:tx>
            <c:v>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summary!$K$52:$O$52</c:f>
                <c:numCache>
                  <c:ptCount val="5"/>
                  <c:pt idx="0">
                    <c:v>2.3004020217371615</c:v>
                  </c:pt>
                  <c:pt idx="1">
                    <c:v>1.7708888880688995</c:v>
                  </c:pt>
                  <c:pt idx="2">
                    <c:v>1.6787577868677563</c:v>
                  </c:pt>
                  <c:pt idx="3">
                    <c:v>1.078965757369823</c:v>
                  </c:pt>
                  <c:pt idx="4">
                    <c:v>2.1564355446074583</c:v>
                  </c:pt>
                </c:numCache>
              </c:numRef>
            </c:plus>
            <c:minus>
              <c:numRef>
                <c:f>summary!$K$52:$O$52</c:f>
                <c:numCache>
                  <c:ptCount val="5"/>
                  <c:pt idx="0">
                    <c:v>2.3004020217371615</c:v>
                  </c:pt>
                  <c:pt idx="1">
                    <c:v>1.7708888880688995</c:v>
                  </c:pt>
                  <c:pt idx="2">
                    <c:v>1.6787577868677563</c:v>
                  </c:pt>
                  <c:pt idx="3">
                    <c:v>1.078965757369823</c:v>
                  </c:pt>
                  <c:pt idx="4">
                    <c:v>2.1564355446074583</c:v>
                  </c:pt>
                </c:numCache>
              </c:numRef>
            </c:minus>
            <c:noEndCap val="0"/>
          </c:errBars>
          <c:cat>
            <c:strRef>
              <c:f>summary!$K$41:$O$41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summary!$K$45:$O$45</c:f>
              <c:numCache>
                <c:ptCount val="5"/>
                <c:pt idx="0">
                  <c:v>10.876744408110996</c:v>
                </c:pt>
                <c:pt idx="1">
                  <c:v>10.352541767397792</c:v>
                </c:pt>
                <c:pt idx="2">
                  <c:v>7.748320318787851</c:v>
                </c:pt>
                <c:pt idx="3">
                  <c:v>7.418929048254206</c:v>
                </c:pt>
                <c:pt idx="4">
                  <c:v>15.6091492752299</c:v>
                </c:pt>
              </c:numCache>
            </c:numRef>
          </c:val>
        </c:ser>
        <c:ser>
          <c:idx val="2"/>
          <c:order val="2"/>
          <c:tx>
            <c:v>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summary!$K$53:$O$53</c:f>
                <c:numCache>
                  <c:ptCount val="5"/>
                  <c:pt idx="0">
                    <c:v>0.8313832103151464</c:v>
                  </c:pt>
                  <c:pt idx="1">
                    <c:v>0.8563245577248481</c:v>
                  </c:pt>
                  <c:pt idx="2">
                    <c:v>0.7042154383890104</c:v>
                  </c:pt>
                  <c:pt idx="3">
                    <c:v>1.2137359211248053</c:v>
                  </c:pt>
                  <c:pt idx="4">
                    <c:v>1.9317951949882417</c:v>
                  </c:pt>
                </c:numCache>
              </c:numRef>
            </c:plus>
            <c:minus>
              <c:numRef>
                <c:f>summary!$K$53:$O$53</c:f>
                <c:numCache>
                  <c:ptCount val="5"/>
                  <c:pt idx="0">
                    <c:v>0.8313832103151464</c:v>
                  </c:pt>
                  <c:pt idx="1">
                    <c:v>0.8563245577248481</c:v>
                  </c:pt>
                  <c:pt idx="2">
                    <c:v>0.7042154383890104</c:v>
                  </c:pt>
                  <c:pt idx="3">
                    <c:v>1.2137359211248053</c:v>
                  </c:pt>
                  <c:pt idx="4">
                    <c:v>1.9317951949882417</c:v>
                  </c:pt>
                </c:numCache>
              </c:numRef>
            </c:minus>
            <c:noEndCap val="0"/>
          </c:errBars>
          <c:cat>
            <c:strRef>
              <c:f>summary!$K$41:$O$41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summary!$K$46:$O$46</c:f>
              <c:numCache>
                <c:ptCount val="5"/>
                <c:pt idx="0">
                  <c:v>7.96649457658969</c:v>
                </c:pt>
                <c:pt idx="1">
                  <c:v>11.875230301606056</c:v>
                </c:pt>
                <c:pt idx="2">
                  <c:v>7.629610389852925</c:v>
                </c:pt>
                <c:pt idx="3">
                  <c:v>10.076753300891149</c:v>
                </c:pt>
                <c:pt idx="4">
                  <c:v>14.499959645416478</c:v>
                </c:pt>
              </c:numCache>
            </c:numRef>
          </c:val>
        </c:ser>
        <c:ser>
          <c:idx val="3"/>
          <c:order val="3"/>
          <c:tx>
            <c:v>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summary!$K$54:$O$54</c:f>
                <c:numCache>
                  <c:ptCount val="5"/>
                  <c:pt idx="0">
                    <c:v>2.9288023695708136</c:v>
                  </c:pt>
                  <c:pt idx="1">
                    <c:v>1.3956348684191262</c:v>
                  </c:pt>
                  <c:pt idx="2">
                    <c:v>1.246396385733614</c:v>
                  </c:pt>
                  <c:pt idx="3">
                    <c:v>0.6125265616933214</c:v>
                  </c:pt>
                  <c:pt idx="4">
                    <c:v>1.0094464862338877</c:v>
                  </c:pt>
                </c:numCache>
              </c:numRef>
            </c:plus>
            <c:minus>
              <c:numRef>
                <c:f>summary!$K$54:$O$54</c:f>
                <c:numCache>
                  <c:ptCount val="5"/>
                  <c:pt idx="0">
                    <c:v>2.9288023695708136</c:v>
                  </c:pt>
                  <c:pt idx="1">
                    <c:v>1.3956348684191262</c:v>
                  </c:pt>
                  <c:pt idx="2">
                    <c:v>1.246396385733614</c:v>
                  </c:pt>
                  <c:pt idx="3">
                    <c:v>0.6125265616933214</c:v>
                  </c:pt>
                  <c:pt idx="4">
                    <c:v>1.0094464862338877</c:v>
                  </c:pt>
                </c:numCache>
              </c:numRef>
            </c:minus>
            <c:noEndCap val="0"/>
          </c:errBars>
          <c:cat>
            <c:strRef>
              <c:f>summary!$K$41:$O$41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summary!$K$47:$O$47</c:f>
              <c:numCache>
                <c:ptCount val="5"/>
                <c:pt idx="0">
                  <c:v>8.67770866170725</c:v>
                </c:pt>
                <c:pt idx="1">
                  <c:v>10.157405117734935</c:v>
                </c:pt>
                <c:pt idx="2">
                  <c:v>8.881645403342821</c:v>
                </c:pt>
                <c:pt idx="3">
                  <c:v>8.909274943705766</c:v>
                </c:pt>
                <c:pt idx="4">
                  <c:v>15.254281766425954</c:v>
                </c:pt>
              </c:numCache>
            </c:numRef>
          </c:val>
        </c:ser>
        <c:ser>
          <c:idx val="4"/>
          <c:order val="4"/>
          <c:tx>
            <c:v>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summary!$K$55:$O$55</c:f>
                <c:numCache>
                  <c:ptCount val="5"/>
                  <c:pt idx="0">
                    <c:v>9.759366681242367</c:v>
                  </c:pt>
                  <c:pt idx="1">
                    <c:v>2.8862035360273315</c:v>
                  </c:pt>
                  <c:pt idx="2">
                    <c:v>1.2688051176117718</c:v>
                  </c:pt>
                  <c:pt idx="3">
                    <c:v>3.0488310406270327</c:v>
                  </c:pt>
                  <c:pt idx="4">
                    <c:v>5.073327536546342</c:v>
                  </c:pt>
                </c:numCache>
              </c:numRef>
            </c:plus>
            <c:minus>
              <c:numRef>
                <c:f>summary!$K$55:$O$55</c:f>
                <c:numCache>
                  <c:ptCount val="5"/>
                  <c:pt idx="0">
                    <c:v>9.759366681242367</c:v>
                  </c:pt>
                  <c:pt idx="1">
                    <c:v>2.8862035360273315</c:v>
                  </c:pt>
                  <c:pt idx="2">
                    <c:v>1.2688051176117718</c:v>
                  </c:pt>
                  <c:pt idx="3">
                    <c:v>3.0488310406270327</c:v>
                  </c:pt>
                  <c:pt idx="4">
                    <c:v>5.073327536546342</c:v>
                  </c:pt>
                </c:numCache>
              </c:numRef>
            </c:minus>
            <c:noEndCap val="0"/>
          </c:errBars>
          <c:cat>
            <c:strRef>
              <c:f>summary!$K$41:$O$41</c:f>
              <c:strCache>
                <c:ptCount val="5"/>
                <c:pt idx="0">
                  <c:v>35208</c:v>
                </c:pt>
                <c:pt idx="1">
                  <c:v>35222</c:v>
                </c:pt>
                <c:pt idx="2">
                  <c:v>35241</c:v>
                </c:pt>
                <c:pt idx="3">
                  <c:v>35269</c:v>
                </c:pt>
                <c:pt idx="4">
                  <c:v>35321</c:v>
                </c:pt>
              </c:strCache>
            </c:strRef>
          </c:cat>
          <c:val>
            <c:numRef>
              <c:f>summary!$K$48:$O$48</c:f>
              <c:numCache>
                <c:ptCount val="5"/>
                <c:pt idx="0">
                  <c:v>22.656573514426157</c:v>
                </c:pt>
                <c:pt idx="1">
                  <c:v>14.771078272777672</c:v>
                </c:pt>
                <c:pt idx="2">
                  <c:v>12.659697036214588</c:v>
                </c:pt>
                <c:pt idx="3">
                  <c:v>12.871298924791827</c:v>
                </c:pt>
                <c:pt idx="4">
                  <c:v>18.56651562152709</c:v>
                </c:pt>
              </c:numCache>
            </c:numRef>
          </c:val>
        </c:ser>
        <c:axId val="24044342"/>
        <c:axId val="15072487"/>
      </c:barChart>
      <c:catAx>
        <c:axId val="2404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5072487"/>
        <c:crosses val="autoZero"/>
        <c:auto val="0"/>
        <c:lblOffset val="100"/>
        <c:noMultiLvlLbl val="0"/>
      </c:catAx>
      <c:valAx>
        <c:axId val="1507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C:N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4044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65"/>
          <c:y val="0.31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biomass 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('stats prep'!$G$3,'stats prep'!$G$13,'stats prep'!$G$23,'stats prep'!$G$33,'stats prep'!$G$43)</c:f>
                <c:numCache>
                  <c:ptCount val="5"/>
                  <c:pt idx="0">
                    <c:v>109.54733421493012</c:v>
                  </c:pt>
                  <c:pt idx="1">
                    <c:v>116.5851624444313</c:v>
                  </c:pt>
                  <c:pt idx="2">
                    <c:v>98.62741161321037</c:v>
                  </c:pt>
                  <c:pt idx="3">
                    <c:v>100.77601169772015</c:v>
                  </c:pt>
                  <c:pt idx="4">
                    <c:v>253.1574044561398</c:v>
                  </c:pt>
                </c:numCache>
              </c:numRef>
            </c:plus>
            <c:minus>
              <c:numRef>
                <c:f>('stats prep'!$G$3,'stats prep'!$G$13,'stats prep'!$G$23,'stats prep'!$G$33,'stats prep'!$G$43)</c:f>
                <c:numCache>
                  <c:ptCount val="5"/>
                  <c:pt idx="0">
                    <c:v>109.54733421493012</c:v>
                  </c:pt>
                  <c:pt idx="1">
                    <c:v>116.5851624444313</c:v>
                  </c:pt>
                  <c:pt idx="2">
                    <c:v>98.62741161321037</c:v>
                  </c:pt>
                  <c:pt idx="3">
                    <c:v>100.77601169772015</c:v>
                  </c:pt>
                  <c:pt idx="4">
                    <c:v>253.1574044561398</c:v>
                  </c:pt>
                </c:numCache>
              </c:numRef>
            </c:minus>
            <c:noEndCap val="0"/>
          </c:errBars>
          <c:cat>
            <c:strRef>
              <c:f>('stats prep'!$B$3,'stats prep'!$B$13,'stats prep'!$B$23,'stats prep'!$B$33,'stats prep'!$B$43)</c:f>
              <c:strCache>
                <c:ptCount val="5"/>
                <c:pt idx="0">
                  <c:v>144</c:v>
                </c:pt>
                <c:pt idx="1">
                  <c:v>158</c:v>
                </c:pt>
                <c:pt idx="2">
                  <c:v>177</c:v>
                </c:pt>
                <c:pt idx="3">
                  <c:v>205</c:v>
                </c:pt>
                <c:pt idx="4">
                  <c:v>259</c:v>
                </c:pt>
              </c:strCache>
            </c:strRef>
          </c:cat>
          <c:val>
            <c:numRef>
              <c:f>('stats prep'!$F$3,'stats prep'!$F$13,'stats prep'!$F$23,'stats prep'!$F$33,'stats prep'!$F$43)</c:f>
              <c:numCache>
                <c:ptCount val="5"/>
                <c:pt idx="0">
                  <c:v>1093.340082080968</c:v>
                </c:pt>
                <c:pt idx="1">
                  <c:v>1235.856279176957</c:v>
                </c:pt>
                <c:pt idx="2">
                  <c:v>1000.3110950161145</c:v>
                </c:pt>
                <c:pt idx="3">
                  <c:v>1015.5099449240115</c:v>
                </c:pt>
                <c:pt idx="4">
                  <c:v>3023.2539898379937</c:v>
                </c:pt>
              </c:numCache>
            </c:numRef>
          </c:val>
        </c:ser>
        <c:ser>
          <c:idx val="1"/>
          <c:order val="1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('stats prep'!$G$53,'stats prep'!$G$63,'stats prep'!$G$73,'stats prep'!$G$83,'stats prep'!$G$93)</c:f>
                <c:numCache>
                  <c:ptCount val="5"/>
                  <c:pt idx="0">
                    <c:v>176.36118941089993</c:v>
                  </c:pt>
                  <c:pt idx="1">
                    <c:v>173.57219046607312</c:v>
                  </c:pt>
                  <c:pt idx="2">
                    <c:v>105.64909859174965</c:v>
                  </c:pt>
                  <c:pt idx="3">
                    <c:v>131.4793415908682</c:v>
                  </c:pt>
                  <c:pt idx="4">
                    <c:v>196.24175491754465</c:v>
                  </c:pt>
                </c:numCache>
              </c:numRef>
            </c:plus>
            <c:minus>
              <c:numRef>
                <c:f>('stats prep'!$G$53,'stats prep'!$G$63,'stats prep'!$G$73,'stats prep'!$G$83,'stats prep'!$G$93)</c:f>
                <c:numCache>
                  <c:ptCount val="5"/>
                  <c:pt idx="0">
                    <c:v>176.36118941089993</c:v>
                  </c:pt>
                  <c:pt idx="1">
                    <c:v>173.57219046607312</c:v>
                  </c:pt>
                  <c:pt idx="2">
                    <c:v>105.64909859174965</c:v>
                  </c:pt>
                  <c:pt idx="3">
                    <c:v>131.4793415908682</c:v>
                  </c:pt>
                  <c:pt idx="4">
                    <c:v>196.24175491754465</c:v>
                  </c:pt>
                </c:numCache>
              </c:numRef>
            </c:minus>
            <c:noEndCap val="0"/>
          </c:errBars>
          <c:val>
            <c:numRef>
              <c:f>('stats prep'!$F$53,'stats prep'!$F$63,'stats prep'!$F$73,'stats prep'!$F$83,'stats prep'!$F$93)</c:f>
              <c:numCache>
                <c:ptCount val="5"/>
                <c:pt idx="0">
                  <c:v>995.9346523539991</c:v>
                </c:pt>
                <c:pt idx="1">
                  <c:v>1524.9576067386529</c:v>
                </c:pt>
                <c:pt idx="2">
                  <c:v>1071.819344989371</c:v>
                </c:pt>
                <c:pt idx="3">
                  <c:v>1122.1737364981159</c:v>
                </c:pt>
                <c:pt idx="4">
                  <c:v>3342.1656729176066</c:v>
                </c:pt>
              </c:numCache>
            </c:numRef>
          </c:val>
        </c:ser>
        <c:axId val="1434656"/>
        <c:axId val="12911905"/>
      </c:barChart>
      <c:catAx>
        <c:axId val="143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11905"/>
        <c:crosses val="autoZero"/>
        <c:auto val="0"/>
        <c:lblOffset val="100"/>
        <c:noMultiLvlLbl val="0"/>
      </c:catAx>
      <c:valAx>
        <c:axId val="12911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4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657225</xdr:colOff>
      <xdr:row>62</xdr:row>
      <xdr:rowOff>57150</xdr:rowOff>
    </xdr:from>
    <xdr:to>
      <xdr:col>26</xdr:col>
      <xdr:colOff>47625</xdr:colOff>
      <xdr:row>84</xdr:row>
      <xdr:rowOff>152400</xdr:rowOff>
    </xdr:to>
    <xdr:graphicFrame>
      <xdr:nvGraphicFramePr>
        <xdr:cNvPr id="1" name="Chart 1"/>
        <xdr:cNvGraphicFramePr/>
      </xdr:nvGraphicFramePr>
      <xdr:xfrm>
        <a:off x="11687175" y="10096500"/>
        <a:ext cx="62484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666750</xdr:colOff>
      <xdr:row>86</xdr:row>
      <xdr:rowOff>123825</xdr:rowOff>
    </xdr:from>
    <xdr:to>
      <xdr:col>26</xdr:col>
      <xdr:colOff>57150</xdr:colOff>
      <xdr:row>107</xdr:row>
      <xdr:rowOff>57150</xdr:rowOff>
    </xdr:to>
    <xdr:graphicFrame>
      <xdr:nvGraphicFramePr>
        <xdr:cNvPr id="2" name="Chart 2"/>
        <xdr:cNvGraphicFramePr/>
      </xdr:nvGraphicFramePr>
      <xdr:xfrm>
        <a:off x="11696700" y="14049375"/>
        <a:ext cx="62484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666750</xdr:colOff>
      <xdr:row>110</xdr:row>
      <xdr:rowOff>9525</xdr:rowOff>
    </xdr:from>
    <xdr:to>
      <xdr:col>26</xdr:col>
      <xdr:colOff>57150</xdr:colOff>
      <xdr:row>130</xdr:row>
      <xdr:rowOff>104775</xdr:rowOff>
    </xdr:to>
    <xdr:graphicFrame>
      <xdr:nvGraphicFramePr>
        <xdr:cNvPr id="3" name="Chart 3"/>
        <xdr:cNvGraphicFramePr/>
      </xdr:nvGraphicFramePr>
      <xdr:xfrm>
        <a:off x="11696700" y="17821275"/>
        <a:ext cx="624840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8</xdr:col>
      <xdr:colOff>666750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85725" y="47625"/>
        <a:ext cx="60674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9</xdr:col>
      <xdr:colOff>619125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7150" y="38100"/>
        <a:ext cx="6734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18</xdr:row>
      <xdr:rowOff>114300</xdr:rowOff>
    </xdr:from>
    <xdr:to>
      <xdr:col>9</xdr:col>
      <xdr:colOff>628650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66675" y="3028950"/>
        <a:ext cx="67341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619125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7625" y="38100"/>
        <a:ext cx="6743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18</xdr:row>
      <xdr:rowOff>95250</xdr:rowOff>
    </xdr:from>
    <xdr:to>
      <xdr:col>9</xdr:col>
      <xdr:colOff>628650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66675" y="3009900"/>
        <a:ext cx="67341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7</xdr:col>
      <xdr:colOff>514350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57150" y="95250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20</xdr:row>
      <xdr:rowOff>66675</xdr:rowOff>
    </xdr:from>
    <xdr:to>
      <xdr:col>7</xdr:col>
      <xdr:colOff>514350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57150" y="3305175"/>
        <a:ext cx="52578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19050</xdr:rowOff>
    </xdr:from>
    <xdr:to>
      <xdr:col>7</xdr:col>
      <xdr:colOff>533400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76200" y="6496050"/>
        <a:ext cx="52578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workbookViewId="0" topLeftCell="A1">
      <selection activeCell="C5" sqref="C5"/>
    </sheetView>
  </sheetViews>
  <sheetFormatPr defaultColWidth="9.00390625" defaultRowHeight="12.75"/>
  <sheetData>
    <row r="3" spans="2:7" ht="12.75">
      <c r="B3" s="4" t="s">
        <v>25</v>
      </c>
      <c r="C3" s="5">
        <v>35208</v>
      </c>
      <c r="D3" s="5">
        <v>35222</v>
      </c>
      <c r="E3" s="5">
        <v>35241</v>
      </c>
      <c r="F3" s="5">
        <v>35269</v>
      </c>
      <c r="G3" s="5">
        <v>35321</v>
      </c>
    </row>
    <row r="4" ht="12.75">
      <c r="B4" s="4"/>
    </row>
    <row r="5" spans="2:7" ht="12.75">
      <c r="B5" s="4" t="s">
        <v>16</v>
      </c>
      <c r="C5">
        <v>1041.454488192458</v>
      </c>
      <c r="D5">
        <v>1102.1716921347077</v>
      </c>
      <c r="E5">
        <v>1142.8100416976804</v>
      </c>
      <c r="F5">
        <v>1073.2346612225078</v>
      </c>
      <c r="G5">
        <v>3079.7620992032435</v>
      </c>
    </row>
    <row r="6" spans="2:7" ht="12.75">
      <c r="B6" s="4" t="s">
        <v>17</v>
      </c>
      <c r="C6">
        <v>1052.107443390561</v>
      </c>
      <c r="D6">
        <v>1680.980149531155</v>
      </c>
      <c r="E6">
        <v>908.0711035419151</v>
      </c>
      <c r="F6">
        <v>1136.351332922883</v>
      </c>
      <c r="G6">
        <v>3174.436028895948</v>
      </c>
    </row>
    <row r="7" spans="2:7" ht="12.75">
      <c r="B7" s="4" t="s">
        <v>18</v>
      </c>
      <c r="C7">
        <v>1145.225675969478</v>
      </c>
      <c r="D7">
        <v>1462.9922046908896</v>
      </c>
      <c r="E7">
        <v>857.8121483345485</v>
      </c>
      <c r="F7">
        <v>957.7852286255154</v>
      </c>
      <c r="G7">
        <v>2966.7458804727444</v>
      </c>
    </row>
    <row r="8" spans="2:7" ht="12.75">
      <c r="B8" s="4" t="s">
        <v>19</v>
      </c>
      <c r="C8">
        <v>939.7618613174375</v>
      </c>
      <c r="D8">
        <v>1641.3747245241404</v>
      </c>
      <c r="E8">
        <v>1235.5675864368275</v>
      </c>
      <c r="F8">
        <v>1107.9961400733496</v>
      </c>
      <c r="G8">
        <v>3509.895316939264</v>
      </c>
    </row>
    <row r="9" ht="12.75">
      <c r="B9" s="4"/>
    </row>
    <row r="10" spans="2:7" ht="12.75">
      <c r="B10" s="4" t="s">
        <v>26</v>
      </c>
      <c r="C10">
        <v>176.55428633239606</v>
      </c>
      <c r="D10">
        <v>551.0858460673538</v>
      </c>
      <c r="E10">
        <v>173.99265555459527</v>
      </c>
      <c r="F10">
        <v>184.7014697122492</v>
      </c>
      <c r="G10">
        <v>310.586252344735</v>
      </c>
    </row>
    <row r="11" spans="2:7" ht="12.75">
      <c r="B11" s="4"/>
      <c r="C11">
        <v>363.3663246258522</v>
      </c>
      <c r="D11">
        <v>840.4900747655774</v>
      </c>
      <c r="E11">
        <v>100.28600801526251</v>
      </c>
      <c r="F11">
        <v>239.67810318403764</v>
      </c>
      <c r="G11">
        <v>287.63167114158057</v>
      </c>
    </row>
    <row r="12" spans="2:7" ht="12.75">
      <c r="B12" s="4"/>
      <c r="C12">
        <v>186.14373715872813</v>
      </c>
      <c r="D12">
        <v>731.4961023454448</v>
      </c>
      <c r="E12">
        <v>108.40559368995497</v>
      </c>
      <c r="F12">
        <v>144.66920298858886</v>
      </c>
      <c r="G12">
        <v>511.8976730154518</v>
      </c>
    </row>
    <row r="13" spans="2:7" ht="12.75">
      <c r="B13" s="4"/>
      <c r="C13">
        <v>202.35782404821921</v>
      </c>
      <c r="D13">
        <v>820.6873622620702</v>
      </c>
      <c r="E13">
        <v>189.65502938936365</v>
      </c>
      <c r="F13">
        <v>199.16607723312927</v>
      </c>
      <c r="G13">
        <v>341.0398058553009</v>
      </c>
    </row>
    <row r="14" ht="12.75">
      <c r="B14" s="4"/>
    </row>
    <row r="15" spans="2:7" ht="12.75">
      <c r="B15" s="4" t="s">
        <v>27</v>
      </c>
      <c r="C15" s="5">
        <v>35208</v>
      </c>
      <c r="D15" s="5">
        <v>35222</v>
      </c>
      <c r="E15" s="5">
        <v>35241</v>
      </c>
      <c r="F15" s="5">
        <v>35269</v>
      </c>
      <c r="G15" s="5">
        <v>35321</v>
      </c>
    </row>
    <row r="16" ht="12.75">
      <c r="B16" s="4"/>
    </row>
    <row r="17" spans="2:7" ht="12.75">
      <c r="B17" s="4" t="s">
        <v>28</v>
      </c>
      <c r="C17">
        <v>826.7878657928886</v>
      </c>
      <c r="D17">
        <v>1011.3294107936938</v>
      </c>
      <c r="E17">
        <v>936.4422745216923</v>
      </c>
      <c r="F17">
        <v>828.4989788084622</v>
      </c>
      <c r="G17">
        <v>3596.8302381642998</v>
      </c>
    </row>
    <row r="18" spans="2:7" ht="12.75">
      <c r="B18" s="4" t="s">
        <v>29</v>
      </c>
      <c r="C18">
        <v>1303.487377669306</v>
      </c>
      <c r="D18">
        <v>1457.104839926243</v>
      </c>
      <c r="E18">
        <v>998.5439873307186</v>
      </c>
      <c r="F18">
        <v>1000.3267523962548</v>
      </c>
      <c r="G18">
        <v>3321.102535620792</v>
      </c>
    </row>
    <row r="19" spans="2:7" ht="12.75">
      <c r="B19" s="4" t="s">
        <v>30</v>
      </c>
      <c r="C19">
        <v>1052.5762328132319</v>
      </c>
      <c r="D19">
        <v>1733.4547675169476</v>
      </c>
      <c r="E19">
        <v>1096.4433211273101</v>
      </c>
      <c r="F19">
        <v>1503.8510740698025</v>
      </c>
      <c r="G19">
        <v>3437.874732805393</v>
      </c>
    </row>
    <row r="20" spans="2:7" ht="12.75">
      <c r="B20" s="4" t="s">
        <v>31</v>
      </c>
      <c r="C20">
        <v>1065.7104245731584</v>
      </c>
      <c r="D20">
        <v>1231.4525369463558</v>
      </c>
      <c r="E20">
        <v>1193.1606736687336</v>
      </c>
      <c r="F20">
        <v>929.1117881256135</v>
      </c>
      <c r="G20">
        <v>3478.815547610854</v>
      </c>
    </row>
    <row r="21" spans="2:7" ht="12.75">
      <c r="B21" s="4" t="s">
        <v>32</v>
      </c>
      <c r="C21">
        <v>974.624935238833</v>
      </c>
      <c r="D21">
        <v>1468.6931596057843</v>
      </c>
      <c r="E21">
        <v>955.7358433652598</v>
      </c>
      <c r="F21">
        <v>1082.420610155186</v>
      </c>
      <c r="G21">
        <v>2078.9261026876607</v>
      </c>
    </row>
    <row r="22" ht="12.75">
      <c r="B22" s="4"/>
    </row>
    <row r="23" spans="2:7" ht="12.75">
      <c r="B23" s="4" t="s">
        <v>26</v>
      </c>
      <c r="C23">
        <v>56.93043102962682</v>
      </c>
      <c r="D23">
        <v>452.2802620359017</v>
      </c>
      <c r="E23">
        <v>58.70425171895229</v>
      </c>
      <c r="F23">
        <v>61.16324483522117</v>
      </c>
      <c r="G23">
        <v>127.28907487916184</v>
      </c>
    </row>
    <row r="24" spans="3:7" ht="12.75">
      <c r="C24">
        <v>274.9581683927924</v>
      </c>
      <c r="D24">
        <v>651.6370944838058</v>
      </c>
      <c r="E24">
        <v>195.52688979167047</v>
      </c>
      <c r="F24">
        <v>399.6179931932446</v>
      </c>
      <c r="G24">
        <v>235.90884482597633</v>
      </c>
    </row>
    <row r="25" spans="3:7" ht="12.75">
      <c r="C25">
        <v>56.744522488296475</v>
      </c>
      <c r="D25">
        <v>775.2245392177978</v>
      </c>
      <c r="E25">
        <v>197.4142290948878</v>
      </c>
      <c r="F25">
        <v>197.4702867317007</v>
      </c>
      <c r="G25">
        <v>264.218350837237</v>
      </c>
    </row>
    <row r="26" spans="3:7" ht="12.75">
      <c r="C26">
        <v>298.9670037936498</v>
      </c>
      <c r="D26">
        <v>550.7223167353245</v>
      </c>
      <c r="E26">
        <v>174.14750413572975</v>
      </c>
      <c r="F26">
        <v>98.1171870035093</v>
      </c>
      <c r="G26">
        <v>231.630245585658</v>
      </c>
    </row>
    <row r="27" spans="3:7" ht="12.75">
      <c r="C27">
        <v>241.6116027681985</v>
      </c>
      <c r="D27">
        <v>656.8195485934964</v>
      </c>
      <c r="E27">
        <v>61.37111697695458</v>
      </c>
      <c r="F27">
        <v>110.13457398374881</v>
      </c>
      <c r="G27">
        <v>194.18018210983604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1"/>
  <sheetViews>
    <sheetView zoomScale="85" zoomScaleNormal="85" workbookViewId="0" topLeftCell="A22">
      <selection activeCell="L111" activeCellId="1" sqref="L112:P112 L111:P111"/>
    </sheetView>
  </sheetViews>
  <sheetFormatPr defaultColWidth="9.00390625" defaultRowHeight="12.75"/>
  <cols>
    <col min="4" max="9" width="9.125" style="8" customWidth="1"/>
  </cols>
  <sheetData>
    <row r="1" spans="1:22" ht="12.75">
      <c r="A1" t="s">
        <v>27</v>
      </c>
      <c r="B1" t="s">
        <v>39</v>
      </c>
      <c r="C1" t="s">
        <v>40</v>
      </c>
      <c r="D1" s="9" t="s">
        <v>51</v>
      </c>
      <c r="E1" s="9" t="s">
        <v>44</v>
      </c>
      <c r="F1" s="9" t="s">
        <v>45</v>
      </c>
      <c r="G1" s="9" t="s">
        <v>46</v>
      </c>
      <c r="H1" s="9" t="s">
        <v>47</v>
      </c>
      <c r="I1" s="9"/>
      <c r="J1" s="10" t="s">
        <v>52</v>
      </c>
      <c r="K1" s="13">
        <v>35208</v>
      </c>
      <c r="L1" s="13">
        <v>35222</v>
      </c>
      <c r="M1" s="13">
        <v>35241</v>
      </c>
      <c r="N1" s="13">
        <v>35269</v>
      </c>
      <c r="O1" s="13">
        <v>35321</v>
      </c>
      <c r="P1" s="2"/>
      <c r="Q1" s="2"/>
      <c r="R1" s="13">
        <v>35208</v>
      </c>
      <c r="S1" s="13">
        <v>35222</v>
      </c>
      <c r="T1" s="13">
        <v>35241</v>
      </c>
      <c r="U1" s="13">
        <v>35269</v>
      </c>
      <c r="V1" s="13">
        <v>35321</v>
      </c>
    </row>
    <row r="2" spans="1:8" ht="12.75">
      <c r="A2">
        <v>1</v>
      </c>
      <c r="B2" t="s">
        <v>16</v>
      </c>
      <c r="C2" t="s">
        <v>41</v>
      </c>
      <c r="D2" s="8">
        <v>968.5244396606308</v>
      </c>
      <c r="E2" s="8">
        <v>1271.2919227396178</v>
      </c>
      <c r="F2" s="8">
        <v>788.9198947621356</v>
      </c>
      <c r="G2" s="8">
        <v>932.9239294843428</v>
      </c>
      <c r="H2" s="8">
        <v>3312.7447018678167</v>
      </c>
    </row>
    <row r="3" spans="1:18" ht="12.75">
      <c r="A3">
        <v>1</v>
      </c>
      <c r="B3" t="s">
        <v>17</v>
      </c>
      <c r="C3" t="s">
        <v>41</v>
      </c>
      <c r="D3" s="8">
        <v>664.6650432125292</v>
      </c>
      <c r="E3" s="8">
        <v>438.0329925478759</v>
      </c>
      <c r="F3" s="8">
        <v>1108.5263207773303</v>
      </c>
      <c r="G3" s="8">
        <v>667.2489426176517</v>
      </c>
      <c r="H3" s="8">
        <v>3525.1657060158086</v>
      </c>
      <c r="K3" s="2" t="s">
        <v>53</v>
      </c>
      <c r="R3" s="2" t="s">
        <v>55</v>
      </c>
    </row>
    <row r="4" spans="1:22" ht="12.75">
      <c r="A4">
        <v>1</v>
      </c>
      <c r="B4" t="s">
        <v>18</v>
      </c>
      <c r="C4" t="s">
        <v>41</v>
      </c>
      <c r="D4" s="8">
        <v>868.8811791518651</v>
      </c>
      <c r="E4" s="8">
        <v>829.7608789667541</v>
      </c>
      <c r="F4" s="8">
        <v>921.3840043198874</v>
      </c>
      <c r="G4" s="8">
        <v>763.1206688282789</v>
      </c>
      <c r="H4" s="8">
        <v>3991.40572930099</v>
      </c>
      <c r="J4" s="11">
        <v>1</v>
      </c>
      <c r="K4" s="8">
        <f>AVERAGE(D2:D5)</f>
        <v>826.7878657928886</v>
      </c>
      <c r="L4" s="8">
        <f>AVERAGE(E2:E5)</f>
        <v>1011.3294107936938</v>
      </c>
      <c r="M4" s="8">
        <f>AVERAGE(F2:F5)</f>
        <v>936.4422745216923</v>
      </c>
      <c r="N4" s="8">
        <f>AVERAGE(G2:G5)</f>
        <v>828.4989788084622</v>
      </c>
      <c r="O4" s="8">
        <f>AVERAGE(H2:H5)</f>
        <v>3596.8302381642998</v>
      </c>
      <c r="Q4" s="2" t="s">
        <v>16</v>
      </c>
      <c r="R4" s="8">
        <f aca="true" t="shared" si="0" ref="R4:V7">AVERAGE(D2,D6,D10,D14,D18)</f>
        <v>1041.454488192458</v>
      </c>
      <c r="S4" s="8">
        <f t="shared" si="0"/>
        <v>1166.5546610911067</v>
      </c>
      <c r="T4" s="8">
        <f t="shared" si="0"/>
        <v>1142.8100416976804</v>
      </c>
      <c r="U4" s="8">
        <f t="shared" si="0"/>
        <v>1073.2346612225078</v>
      </c>
      <c r="V4" s="8">
        <f t="shared" si="0"/>
        <v>3079.7620992032435</v>
      </c>
    </row>
    <row r="5" spans="1:22" ht="12.75">
      <c r="A5">
        <v>1</v>
      </c>
      <c r="B5" t="s">
        <v>19</v>
      </c>
      <c r="C5" t="s">
        <v>41</v>
      </c>
      <c r="D5" s="8">
        <v>805.080801146529</v>
      </c>
      <c r="E5" s="8">
        <v>1506.2318489205272</v>
      </c>
      <c r="F5" s="8">
        <v>926.9388782274157</v>
      </c>
      <c r="G5" s="8">
        <v>950.7023743035754</v>
      </c>
      <c r="H5" s="8">
        <v>3558.0048154725855</v>
      </c>
      <c r="J5" s="11">
        <v>2</v>
      </c>
      <c r="K5" s="8">
        <f>AVERAGE(D6:D9)</f>
        <v>1303.487377669306</v>
      </c>
      <c r="L5" s="8">
        <f>AVERAGE(E6:E9)</f>
        <v>1457.104839926243</v>
      </c>
      <c r="M5" s="8">
        <f>AVERAGE(F6:F9)</f>
        <v>998.5439873307186</v>
      </c>
      <c r="N5" s="8">
        <f>AVERAGE(G6:G9)</f>
        <v>1000.3267523962548</v>
      </c>
      <c r="O5" s="8">
        <f>AVERAGE(H6:H9)</f>
        <v>3321.102535620792</v>
      </c>
      <c r="Q5" s="2" t="s">
        <v>17</v>
      </c>
      <c r="R5" s="8">
        <f t="shared" si="0"/>
        <v>1052.107443390561</v>
      </c>
      <c r="S5" s="8">
        <f t="shared" si="0"/>
        <v>1376.8107592897743</v>
      </c>
      <c r="T5" s="8">
        <f t="shared" si="0"/>
        <v>908.0711035419151</v>
      </c>
      <c r="U5" s="8">
        <f t="shared" si="0"/>
        <v>1136.351332922883</v>
      </c>
      <c r="V5" s="8">
        <f t="shared" si="0"/>
        <v>3174.436028895948</v>
      </c>
    </row>
    <row r="6" spans="1:22" ht="12.75">
      <c r="A6">
        <v>2</v>
      </c>
      <c r="B6" t="s">
        <v>16</v>
      </c>
      <c r="C6" t="s">
        <v>41</v>
      </c>
      <c r="D6" s="8">
        <v>596.8706423720237</v>
      </c>
      <c r="E6" s="8">
        <v>921.2947137506079</v>
      </c>
      <c r="F6" s="8">
        <v>1281.0984767668558</v>
      </c>
      <c r="G6" s="8">
        <v>672.8356195084419</v>
      </c>
      <c r="H6" s="8">
        <v>3894.5288829293404</v>
      </c>
      <c r="J6" s="11">
        <v>3</v>
      </c>
      <c r="K6" s="8">
        <f>AVERAGE(D10:D13)</f>
        <v>1052.5762328132319</v>
      </c>
      <c r="L6" s="8">
        <f>AVERAGE(E10:E13)</f>
        <v>1733.4547675169476</v>
      </c>
      <c r="M6" s="8">
        <f>AVERAGE(F10:F13)</f>
        <v>1096.4433211273101</v>
      </c>
      <c r="N6" s="8">
        <f>AVERAGE(G10:G13)</f>
        <v>1503.8510740698025</v>
      </c>
      <c r="O6" s="8">
        <f>AVERAGE(H10:H13)</f>
        <v>3437.874732805393</v>
      </c>
      <c r="Q6" s="2" t="s">
        <v>18</v>
      </c>
      <c r="R6" s="8">
        <f t="shared" si="0"/>
        <v>1145.225675969478</v>
      </c>
      <c r="S6" s="8">
        <f t="shared" si="0"/>
        <v>1305.1578972628072</v>
      </c>
      <c r="T6" s="8">
        <f t="shared" si="0"/>
        <v>857.8121483345485</v>
      </c>
      <c r="U6" s="8">
        <f t="shared" si="0"/>
        <v>957.7852286255154</v>
      </c>
      <c r="V6" s="8">
        <f t="shared" si="0"/>
        <v>2966.7458804727444</v>
      </c>
    </row>
    <row r="7" spans="1:22" ht="12.75">
      <c r="A7">
        <v>2</v>
      </c>
      <c r="B7" t="s">
        <v>17</v>
      </c>
      <c r="C7" t="s">
        <v>41</v>
      </c>
      <c r="D7" s="8">
        <v>2048.2091597852186</v>
      </c>
      <c r="E7" s="8">
        <v>1583.4997351933666</v>
      </c>
      <c r="F7" s="8">
        <v>785.1606208667445</v>
      </c>
      <c r="G7" s="8">
        <v>1335.5480919003112</v>
      </c>
      <c r="H7" s="8">
        <v>3046.2551871848655</v>
      </c>
      <c r="J7" s="11">
        <v>4</v>
      </c>
      <c r="K7" s="8">
        <f>AVERAGE(D14:D17)</f>
        <v>1065.7104245731584</v>
      </c>
      <c r="L7" s="8">
        <f>AVERAGE(E14:E17)</f>
        <v>1231.4525369463558</v>
      </c>
      <c r="M7" s="8">
        <f>AVERAGE(F14:F17)</f>
        <v>1193.1606736687336</v>
      </c>
      <c r="N7" s="8">
        <f>AVERAGE(G14:G17)</f>
        <v>929.1117881256135</v>
      </c>
      <c r="O7" s="8">
        <f>AVERAGE(H14:H17)</f>
        <v>3478.815547610854</v>
      </c>
      <c r="Q7" s="2" t="s">
        <v>19</v>
      </c>
      <c r="R7" s="8">
        <f t="shared" si="0"/>
        <v>939.7618613174375</v>
      </c>
      <c r="S7" s="8">
        <f t="shared" si="0"/>
        <v>1673.1044541875315</v>
      </c>
      <c r="T7" s="8">
        <f t="shared" si="0"/>
        <v>1235.5675864368275</v>
      </c>
      <c r="U7" s="8">
        <f t="shared" si="0"/>
        <v>1107.9961400733496</v>
      </c>
      <c r="V7" s="8">
        <f t="shared" si="0"/>
        <v>3509.895316939264</v>
      </c>
    </row>
    <row r="8" spans="1:17" ht="12.75">
      <c r="A8">
        <v>2</v>
      </c>
      <c r="B8" t="s">
        <v>18</v>
      </c>
      <c r="C8" t="s">
        <v>41</v>
      </c>
      <c r="D8" s="8">
        <v>1483.6660953244555</v>
      </c>
      <c r="E8" s="8">
        <v>1025.2287056559594</v>
      </c>
      <c r="F8" s="8">
        <v>491.8887028357195</v>
      </c>
      <c r="G8" s="8">
        <v>640.0324718044027</v>
      </c>
      <c r="H8" s="8">
        <v>2732.5743789643266</v>
      </c>
      <c r="J8" s="11">
        <v>5</v>
      </c>
      <c r="K8" s="8">
        <f>AVERAGE(D18:D21)</f>
        <v>974.624935238833</v>
      </c>
      <c r="L8" s="8">
        <f>AVERAGE(E18:E21)</f>
        <v>1468.6931596057843</v>
      </c>
      <c r="M8" s="8">
        <f>AVERAGE(F18:F21)</f>
        <v>955.7358433652598</v>
      </c>
      <c r="N8" s="8">
        <f>AVERAGE(G18:G21)</f>
        <v>1082.420610155186</v>
      </c>
      <c r="O8" s="8">
        <f>AVERAGE(H18:H21)</f>
        <v>2078.9261026876607</v>
      </c>
      <c r="Q8" s="11"/>
    </row>
    <row r="9" spans="1:18" ht="12.75">
      <c r="A9">
        <v>2</v>
      </c>
      <c r="B9" t="s">
        <v>19</v>
      </c>
      <c r="C9" t="s">
        <v>41</v>
      </c>
      <c r="D9" s="8">
        <v>1085.2036131955256</v>
      </c>
      <c r="E9" s="8">
        <v>2298.3962051050376</v>
      </c>
      <c r="F9" s="8">
        <v>1436.0281488535543</v>
      </c>
      <c r="G9" s="8">
        <v>1352.8908263718636</v>
      </c>
      <c r="H9" s="8">
        <v>3611.0516934046345</v>
      </c>
      <c r="J9" s="2"/>
      <c r="Q9" s="2"/>
      <c r="R9" s="2" t="s">
        <v>54</v>
      </c>
    </row>
    <row r="10" spans="1:22" ht="12.75">
      <c r="A10">
        <v>3</v>
      </c>
      <c r="B10" t="s">
        <v>16</v>
      </c>
      <c r="C10" t="s">
        <v>41</v>
      </c>
      <c r="D10" s="8">
        <v>916.3088259063315</v>
      </c>
      <c r="E10" s="8">
        <v>1804.672756333447</v>
      </c>
      <c r="F10" s="8">
        <v>968.4717540659582</v>
      </c>
      <c r="G10" s="8">
        <v>1613.8309953202834</v>
      </c>
      <c r="H10" s="8">
        <v>3020.625660784181</v>
      </c>
      <c r="J10" s="2"/>
      <c r="K10" s="2" t="s">
        <v>54</v>
      </c>
      <c r="Q10" s="2" t="s">
        <v>16</v>
      </c>
      <c r="R10" s="8">
        <f>STDEV(D2,D6,D10,D14,D18)/SQRT(5)</f>
        <v>157.91495438327985</v>
      </c>
      <c r="S10" s="8">
        <f aca="true" t="shared" si="1" ref="S10:V13">STDEV(E2,E6,E10,E14,E18)/SQRT(5)</f>
        <v>173.7983456783851</v>
      </c>
      <c r="T10" s="8">
        <f t="shared" si="1"/>
        <v>155.62376216231254</v>
      </c>
      <c r="U10" s="8">
        <f t="shared" si="1"/>
        <v>165.2020167282831</v>
      </c>
      <c r="V10" s="8">
        <f t="shared" si="1"/>
        <v>277.7967892478923</v>
      </c>
    </row>
    <row r="11" spans="1:22" ht="12.75">
      <c r="A11">
        <v>3</v>
      </c>
      <c r="B11" t="s">
        <v>17</v>
      </c>
      <c r="C11" t="s">
        <v>41</v>
      </c>
      <c r="D11" s="8">
        <v>1206.752352755862</v>
      </c>
      <c r="E11" s="8">
        <v>2010.03686942448</v>
      </c>
      <c r="F11" s="8">
        <v>650.4955888406513</v>
      </c>
      <c r="G11" s="8">
        <v>1859.4716198894344</v>
      </c>
      <c r="H11" s="8">
        <v>3874.7347637974044</v>
      </c>
      <c r="J11" s="11">
        <v>1</v>
      </c>
      <c r="K11" s="8">
        <f>STDEV(D2:D5)/2</f>
        <v>63.650156885304455</v>
      </c>
      <c r="L11" s="8">
        <f>STDEV(E2:E5)/2</f>
        <v>237.02054162111367</v>
      </c>
      <c r="M11" s="8">
        <f>STDEV(F2:F5)/2</f>
        <v>65.63334870591811</v>
      </c>
      <c r="N11" s="8">
        <f>STDEV(G2:G5)/2</f>
        <v>68.38258658800873</v>
      </c>
      <c r="O11" s="8">
        <f>STDEV(H2:H5)/2</f>
        <v>142.31351211143337</v>
      </c>
      <c r="Q11" s="2" t="s">
        <v>17</v>
      </c>
      <c r="R11" s="8">
        <f>STDEV(D3,D7,D11,D15,D19)/SQRT(5)</f>
        <v>325.0047210390645</v>
      </c>
      <c r="S11" s="8">
        <f t="shared" si="1"/>
        <v>308.0010061206285</v>
      </c>
      <c r="T11" s="8">
        <f t="shared" si="1"/>
        <v>89.6985324456863</v>
      </c>
      <c r="U11" s="8">
        <f t="shared" si="1"/>
        <v>214.37461257508676</v>
      </c>
      <c r="V11" s="8">
        <f t="shared" si="1"/>
        <v>257.26558766177544</v>
      </c>
    </row>
    <row r="12" spans="1:22" ht="12.75">
      <c r="A12">
        <v>3</v>
      </c>
      <c r="B12" t="s">
        <v>18</v>
      </c>
      <c r="C12" t="s">
        <v>41</v>
      </c>
      <c r="D12" s="8">
        <v>989.7717632993022</v>
      </c>
      <c r="E12" s="8">
        <v>1337.7270832915567</v>
      </c>
      <c r="F12" s="8">
        <v>1063.5218329179397</v>
      </c>
      <c r="G12" s="8">
        <v>859.9764804894917</v>
      </c>
      <c r="H12" s="8">
        <v>2844.1025230388664</v>
      </c>
      <c r="J12" s="11">
        <v>2</v>
      </c>
      <c r="K12" s="8">
        <f>STDEV(D6:D9)/2</f>
        <v>307.412577747559</v>
      </c>
      <c r="L12" s="8">
        <f>STDEV(E6:E9)/2</f>
        <v>315.879238177422</v>
      </c>
      <c r="M12" s="8">
        <f>STDEV(F6:F9)/2</f>
        <v>218.60570850164245</v>
      </c>
      <c r="N12" s="8">
        <f>STDEV(G6:G9)/2</f>
        <v>198.69096260787242</v>
      </c>
      <c r="O12" s="8">
        <f>STDEV(H6:H9)/2</f>
        <v>263.7541067621663</v>
      </c>
      <c r="Q12" s="2" t="s">
        <v>18</v>
      </c>
      <c r="R12" s="8">
        <f>STDEV(D4,D8,D12,D16,D20)/SQRT(5)</f>
        <v>166.49201994910786</v>
      </c>
      <c r="S12" s="8">
        <f t="shared" si="1"/>
        <v>168.98884094718633</v>
      </c>
      <c r="T12" s="8">
        <f t="shared" si="1"/>
        <v>96.96091065278462</v>
      </c>
      <c r="U12" s="8">
        <f t="shared" si="1"/>
        <v>129.39606885328016</v>
      </c>
      <c r="V12" s="8">
        <f t="shared" si="1"/>
        <v>457.855197754604</v>
      </c>
    </row>
    <row r="13" spans="1:22" ht="12.75">
      <c r="A13">
        <v>3</v>
      </c>
      <c r="B13" t="s">
        <v>19</v>
      </c>
      <c r="C13" t="s">
        <v>41</v>
      </c>
      <c r="D13" s="8">
        <v>1097.4719892914322</v>
      </c>
      <c r="E13" s="8">
        <v>1781.382361018307</v>
      </c>
      <c r="F13" s="8">
        <v>1703.284108684691</v>
      </c>
      <c r="G13" s="8">
        <v>1682.125200580001</v>
      </c>
      <c r="H13" s="8">
        <v>4012.035983601119</v>
      </c>
      <c r="J13" s="11">
        <v>3</v>
      </c>
      <c r="K13" s="8">
        <f>STDEV(D10:D13)/2</f>
        <v>63.44230481729822</v>
      </c>
      <c r="L13" s="8">
        <f>STDEV(E10:E13)/2</f>
        <v>141.55891450437417</v>
      </c>
      <c r="M13" s="8">
        <f>STDEV(F10:F13)/2</f>
        <v>220.71581799094295</v>
      </c>
      <c r="N13" s="8">
        <f>STDEV(G10:G13)/2</f>
        <v>220.7784923342288</v>
      </c>
      <c r="O13" s="8">
        <f>STDEV(H10:H13)/2</f>
        <v>295.4050966874752</v>
      </c>
      <c r="Q13" s="2" t="s">
        <v>19</v>
      </c>
      <c r="R13" s="8">
        <f>STDEV(D5,D9,D13,D17,D21)/SQRT(5)</f>
        <v>180.99434014030393</v>
      </c>
      <c r="S13" s="8">
        <f t="shared" si="1"/>
        <v>172.4369736701451</v>
      </c>
      <c r="T13" s="8">
        <f t="shared" si="1"/>
        <v>169.632615195735</v>
      </c>
      <c r="U13" s="8">
        <f t="shared" si="1"/>
        <v>178.1395550021001</v>
      </c>
      <c r="V13" s="8">
        <f t="shared" si="1"/>
        <v>305.03527557031344</v>
      </c>
    </row>
    <row r="14" spans="1:15" ht="12.75">
      <c r="A14">
        <v>4</v>
      </c>
      <c r="B14" t="s">
        <v>16</v>
      </c>
      <c r="C14" t="s">
        <v>41</v>
      </c>
      <c r="D14" s="8">
        <v>1170.9484268521037</v>
      </c>
      <c r="E14" s="8">
        <v>886.1368346742394</v>
      </c>
      <c r="F14" s="8">
        <v>1679.5348800960503</v>
      </c>
      <c r="G14" s="8">
        <v>881.4799765187637</v>
      </c>
      <c r="H14" s="8">
        <v>2993.5735116936303</v>
      </c>
      <c r="J14" s="11">
        <v>4</v>
      </c>
      <c r="K14" s="8">
        <f>STDEV(D14:D17)/SQRT(4)</f>
        <v>334.2552717560192</v>
      </c>
      <c r="L14" s="8">
        <f>STDEV(E14:E17)/SQRT(4)</f>
        <v>205.4593724785807</v>
      </c>
      <c r="M14" s="8">
        <f>STDEV(F14:F17)/SQRT(4)</f>
        <v>194.70282867970874</v>
      </c>
      <c r="N14" s="8">
        <f>STDEV(G14:G17)/SQRT(4)</f>
        <v>109.69834995045285</v>
      </c>
      <c r="O14" s="8">
        <f>STDEV(H14:H17)/SQRT(4)</f>
        <v>258.97048738725096</v>
      </c>
    </row>
    <row r="15" spans="1:15" ht="12.75">
      <c r="A15">
        <v>4</v>
      </c>
      <c r="B15" t="s">
        <v>17</v>
      </c>
      <c r="C15" t="s">
        <v>41</v>
      </c>
      <c r="D15" s="8">
        <v>98.17943004755944</v>
      </c>
      <c r="E15" s="8">
        <v>893.60425552837</v>
      </c>
      <c r="F15" s="8">
        <v>890.6700914264879</v>
      </c>
      <c r="G15" s="8">
        <v>779.7663580027156</v>
      </c>
      <c r="H15" s="8">
        <v>3079.0913883164817</v>
      </c>
      <c r="J15" s="11">
        <v>5</v>
      </c>
      <c r="K15" s="8">
        <f>STDEV(D18:D21)/2</f>
        <v>270.1299839711841</v>
      </c>
      <c r="L15" s="8">
        <f>STDEV(E18:E21)/2</f>
        <v>213.5438542736091</v>
      </c>
      <c r="M15" s="8">
        <f>STDEV(F18:F21)/2</f>
        <v>68.61499470778092</v>
      </c>
      <c r="N15" s="8">
        <f>STDEV(G18:G21)/2</f>
        <v>123.13419705032108</v>
      </c>
      <c r="O15" s="8">
        <f>STDEV(H18:H21)/2</f>
        <v>217.10004354044096</v>
      </c>
    </row>
    <row r="16" spans="1:8" ht="12.75">
      <c r="A16">
        <v>4</v>
      </c>
      <c r="B16" t="s">
        <v>18</v>
      </c>
      <c r="C16" t="s">
        <v>41</v>
      </c>
      <c r="D16" s="8">
        <v>1601.1478014821037</v>
      </c>
      <c r="E16" s="8">
        <v>1714.1404022925988</v>
      </c>
      <c r="F16" s="8">
        <v>866.7585415796299</v>
      </c>
      <c r="G16" s="8">
        <v>1251.6895340355804</v>
      </c>
      <c r="H16" s="8">
        <v>3826.518004332708</v>
      </c>
    </row>
    <row r="17" spans="1:8" ht="12.75">
      <c r="A17">
        <v>4</v>
      </c>
      <c r="B17" t="s">
        <v>19</v>
      </c>
      <c r="C17" t="s">
        <v>41</v>
      </c>
      <c r="D17" s="8">
        <v>1392.5660399108674</v>
      </c>
      <c r="E17" s="8">
        <v>1431.9286552902154</v>
      </c>
      <c r="F17" s="8">
        <v>1335.6791815727665</v>
      </c>
      <c r="G17" s="8">
        <v>803.5112839453944</v>
      </c>
      <c r="H17" s="8">
        <v>4016.0792861005984</v>
      </c>
    </row>
    <row r="18" spans="1:8" ht="12.75">
      <c r="A18">
        <v>5</v>
      </c>
      <c r="B18" t="s">
        <v>16</v>
      </c>
      <c r="C18" t="s">
        <v>41</v>
      </c>
      <c r="D18" s="8">
        <v>1554.6201061712006</v>
      </c>
      <c r="E18" s="8">
        <v>949.3770779576221</v>
      </c>
      <c r="F18" s="8">
        <v>996.0252027974019</v>
      </c>
      <c r="G18" s="8">
        <v>1265.1027852807063</v>
      </c>
      <c r="H18" s="8">
        <v>2177.3377387412484</v>
      </c>
    </row>
    <row r="19" spans="1:8" ht="12.75">
      <c r="A19">
        <v>5</v>
      </c>
      <c r="B19" t="s">
        <v>17</v>
      </c>
      <c r="C19" t="s">
        <v>41</v>
      </c>
      <c r="D19" s="8">
        <v>1242.731231151635</v>
      </c>
      <c r="E19" s="8">
        <v>1958.8799437547787</v>
      </c>
      <c r="F19" s="8">
        <v>1105.502895798362</v>
      </c>
      <c r="G19" s="8">
        <v>1039.7216522043018</v>
      </c>
      <c r="H19" s="8">
        <v>2346.9330991651796</v>
      </c>
    </row>
    <row r="20" spans="1:8" ht="12.75">
      <c r="A20">
        <v>5</v>
      </c>
      <c r="B20" t="s">
        <v>18</v>
      </c>
      <c r="C20" t="s">
        <v>41</v>
      </c>
      <c r="D20" s="8">
        <v>782.6615405896642</v>
      </c>
      <c r="E20" s="8">
        <v>1618.9324161071663</v>
      </c>
      <c r="F20" s="8">
        <v>945.507660019566</v>
      </c>
      <c r="G20" s="8">
        <v>1274.1069879698234</v>
      </c>
      <c r="H20" s="8">
        <v>1439.1287667268302</v>
      </c>
    </row>
    <row r="21" spans="1:22" ht="12.75">
      <c r="A21">
        <v>5</v>
      </c>
      <c r="B21" t="s">
        <v>19</v>
      </c>
      <c r="C21" t="s">
        <v>41</v>
      </c>
      <c r="D21" s="8">
        <v>318.4868630428323</v>
      </c>
      <c r="E21" s="8">
        <v>1347.5832006035712</v>
      </c>
      <c r="F21" s="8">
        <v>775.9076148457099</v>
      </c>
      <c r="G21" s="8">
        <v>750.7510151659126</v>
      </c>
      <c r="H21" s="8">
        <v>2352.304806117385</v>
      </c>
      <c r="J21" s="9" t="s">
        <v>52</v>
      </c>
      <c r="K21" s="14">
        <v>35208</v>
      </c>
      <c r="L21" s="14">
        <v>35222</v>
      </c>
      <c r="M21" s="14">
        <v>35241</v>
      </c>
      <c r="N21" s="14">
        <v>35269</v>
      </c>
      <c r="O21" s="14">
        <v>35321</v>
      </c>
      <c r="R21" s="14">
        <v>35208</v>
      </c>
      <c r="S21" s="14">
        <v>35222</v>
      </c>
      <c r="T21" s="14">
        <v>35241</v>
      </c>
      <c r="U21" s="14">
        <v>35269</v>
      </c>
      <c r="V21" s="14">
        <v>35321</v>
      </c>
    </row>
    <row r="22" spans="1:8" ht="12.75">
      <c r="A22">
        <v>1</v>
      </c>
      <c r="B22" t="s">
        <v>16</v>
      </c>
      <c r="C22" t="s">
        <v>42</v>
      </c>
      <c r="D22" s="8">
        <v>157.72918779810894</v>
      </c>
      <c r="E22" s="8">
        <v>142.84330222259533</v>
      </c>
      <c r="F22" s="8">
        <v>113.81560121436328</v>
      </c>
      <c r="G22" s="8">
        <v>121.14269513008674</v>
      </c>
      <c r="H22" s="8">
        <v>260.47298</v>
      </c>
    </row>
    <row r="23" spans="1:18" ht="12.75">
      <c r="A23">
        <v>1</v>
      </c>
      <c r="B23" t="s">
        <v>17</v>
      </c>
      <c r="C23" t="s">
        <v>42</v>
      </c>
      <c r="D23" s="8">
        <v>101.3951225680589</v>
      </c>
      <c r="E23" s="8">
        <v>68.26292779792402</v>
      </c>
      <c r="F23" s="8">
        <v>140.50693387107623</v>
      </c>
      <c r="G23" s="8">
        <v>112.77196864081259</v>
      </c>
      <c r="H23" s="8">
        <v>247.8441440311629</v>
      </c>
      <c r="K23" t="s">
        <v>53</v>
      </c>
      <c r="R23" t="s">
        <v>55</v>
      </c>
    </row>
    <row r="24" spans="1:22" ht="12.75">
      <c r="A24">
        <v>1</v>
      </c>
      <c r="B24" t="s">
        <v>18</v>
      </c>
      <c r="C24" t="s">
        <v>42</v>
      </c>
      <c r="D24" s="8">
        <v>75.39890527496709</v>
      </c>
      <c r="E24" s="8">
        <v>135.55342796248505</v>
      </c>
      <c r="F24" s="8">
        <v>124.33868672889652</v>
      </c>
      <c r="G24" s="8">
        <v>133.5206608811749</v>
      </c>
      <c r="H24" s="8">
        <v>252.12937399652594</v>
      </c>
      <c r="J24" s="8">
        <v>1</v>
      </c>
      <c r="K24" s="12">
        <f>AVERAGE(D22:D25)</f>
        <v>101.76222443910508</v>
      </c>
      <c r="L24" s="12">
        <f>AVERAGE(E22:E25)</f>
        <v>127.9622240636527</v>
      </c>
      <c r="M24" s="12">
        <f>AVERAGE(F22:F25)</f>
        <v>125.69544700981129</v>
      </c>
      <c r="N24" s="12">
        <f>AVERAGE(G22:G25)</f>
        <v>121.76610233756688</v>
      </c>
      <c r="O24" s="12">
        <f>AVERAGE(H22:H25)</f>
        <v>245.15007718267609</v>
      </c>
      <c r="P24" s="12"/>
      <c r="Q24" s="12" t="s">
        <v>16</v>
      </c>
      <c r="R24" s="12">
        <f aca="true" t="shared" si="2" ref="R24:V27">AVERAGE(D22,D26,D30,D34,D38)</f>
        <v>102.48603398511872</v>
      </c>
      <c r="S24" s="12">
        <f t="shared" si="2"/>
        <v>134.61352924131654</v>
      </c>
      <c r="T24" s="12">
        <f t="shared" si="2"/>
        <v>120.93450545259148</v>
      </c>
      <c r="U24" s="12">
        <f t="shared" si="2"/>
        <v>113.24230139066044</v>
      </c>
      <c r="V24" s="12">
        <f t="shared" si="2"/>
        <v>217.62037730818642</v>
      </c>
    </row>
    <row r="25" spans="1:22" ht="12.75">
      <c r="A25">
        <v>1</v>
      </c>
      <c r="B25" t="s">
        <v>19</v>
      </c>
      <c r="C25" t="s">
        <v>42</v>
      </c>
      <c r="D25" s="8">
        <v>72.5256821152854</v>
      </c>
      <c r="E25" s="8">
        <v>165.18923827160637</v>
      </c>
      <c r="F25" s="8">
        <v>124.12056622490911</v>
      </c>
      <c r="G25" s="8">
        <v>119.62908469819334</v>
      </c>
      <c r="H25" s="8">
        <v>220.15381070301544</v>
      </c>
      <c r="J25" s="8">
        <v>2</v>
      </c>
      <c r="K25" s="12">
        <f>AVERAGE(D26:D29)</f>
        <v>121.04677526466074</v>
      </c>
      <c r="L25" s="12">
        <f>AVERAGE(E26:E29)</f>
        <v>137.64813673925585</v>
      </c>
      <c r="M25" s="12">
        <f>AVERAGE(F26:F29)</f>
        <v>133.09696843390628</v>
      </c>
      <c r="N25" s="12">
        <f>AVERAGE(G26:G29)</f>
        <v>132.2134770880962</v>
      </c>
      <c r="O25" s="12">
        <f>AVERAGE(H26:H29)</f>
        <v>220.70138791129258</v>
      </c>
      <c r="P25" s="12"/>
      <c r="Q25" s="12" t="s">
        <v>17</v>
      </c>
      <c r="R25" s="12">
        <f t="shared" si="2"/>
        <v>129.80683484496956</v>
      </c>
      <c r="S25" s="12">
        <f t="shared" si="2"/>
        <v>115.22158265106805</v>
      </c>
      <c r="T25" s="12">
        <f t="shared" si="2"/>
        <v>127.53340972621683</v>
      </c>
      <c r="U25" s="12">
        <f t="shared" si="2"/>
        <v>111.3011891644863</v>
      </c>
      <c r="V25" s="12">
        <f t="shared" si="2"/>
        <v>189.64603792226688</v>
      </c>
    </row>
    <row r="26" spans="1:22" ht="12.75">
      <c r="A26">
        <v>2</v>
      </c>
      <c r="B26" t="s">
        <v>16</v>
      </c>
      <c r="C26" t="s">
        <v>42</v>
      </c>
      <c r="D26" s="8">
        <v>86.52717175228848</v>
      </c>
      <c r="E26" s="8">
        <v>117.5675636814798</v>
      </c>
      <c r="F26" s="8">
        <v>118.5669692353113</v>
      </c>
      <c r="G26" s="8">
        <v>113.28996546501844</v>
      </c>
      <c r="H26" s="8">
        <v>177.9111165786803</v>
      </c>
      <c r="J26" s="8">
        <v>3</v>
      </c>
      <c r="K26" s="12">
        <f>AVERAGE(D30:D33)</f>
        <v>134.18619887372182</v>
      </c>
      <c r="L26" s="12">
        <f>AVERAGE(E30:E33)</f>
        <v>146.2120540139207</v>
      </c>
      <c r="M26" s="12">
        <f>AVERAGE(F30:F33)</f>
        <v>140.60010541952366</v>
      </c>
      <c r="N26" s="12">
        <f>AVERAGE(G30:G33)</f>
        <v>148.29191140505495</v>
      </c>
      <c r="O26" s="12">
        <f>AVERAGE(H30:H33)</f>
        <v>244.4250226788967</v>
      </c>
      <c r="P26" s="12"/>
      <c r="Q26" s="12" t="s">
        <v>18</v>
      </c>
      <c r="R26" s="12">
        <f t="shared" si="2"/>
        <v>102.82659437335035</v>
      </c>
      <c r="S26" s="12">
        <f t="shared" si="2"/>
        <v>126.58367125701902</v>
      </c>
      <c r="T26" s="12">
        <f t="shared" si="2"/>
        <v>110.21335770102685</v>
      </c>
      <c r="U26" s="12">
        <f t="shared" si="2"/>
        <v>139.39129560929018</v>
      </c>
      <c r="V26" s="12">
        <f t="shared" si="2"/>
        <v>222.1234907243774</v>
      </c>
    </row>
    <row r="27" spans="1:22" ht="12.75">
      <c r="A27">
        <v>2</v>
      </c>
      <c r="B27" t="s">
        <v>17</v>
      </c>
      <c r="C27" t="s">
        <v>42</v>
      </c>
      <c r="D27" s="8">
        <v>154.6818778789657</v>
      </c>
      <c r="E27" s="8">
        <v>148.71121962853502</v>
      </c>
      <c r="F27" s="8">
        <v>188.09745896257385</v>
      </c>
      <c r="G27" s="8">
        <v>131.06852934096207</v>
      </c>
      <c r="H27" s="8">
        <v>211.61942988376248</v>
      </c>
      <c r="J27" s="8">
        <v>4</v>
      </c>
      <c r="K27" s="12">
        <f>AVERAGE(D34:D37)</f>
        <v>130.21671257012548</v>
      </c>
      <c r="L27" s="12">
        <f>AVERAGE(E34:E37)</f>
        <v>122.06163645472483</v>
      </c>
      <c r="M27" s="12">
        <f>AVERAGE(F34:F37)</f>
        <v>136.9613149347847</v>
      </c>
      <c r="N27" s="12">
        <f>AVERAGE(G34:G37)</f>
        <v>104.30899412471507</v>
      </c>
      <c r="O27" s="12">
        <f>AVERAGE(H34:H37)</f>
        <v>234.3322568883794</v>
      </c>
      <c r="P27" s="12"/>
      <c r="Q27" s="12" t="s">
        <v>19</v>
      </c>
      <c r="R27" s="12">
        <f t="shared" si="2"/>
        <v>112.67717849242149</v>
      </c>
      <c r="S27" s="12">
        <f t="shared" si="2"/>
        <v>134.41984370790465</v>
      </c>
      <c r="T27" s="12">
        <f t="shared" si="2"/>
        <v>133.8062691576028</v>
      </c>
      <c r="U27" s="12">
        <f t="shared" si="2"/>
        <v>122.92210991779359</v>
      </c>
      <c r="V27" s="12">
        <f t="shared" si="2"/>
        <v>234.59268767652148</v>
      </c>
    </row>
    <row r="28" spans="1:22" ht="12.75">
      <c r="A28">
        <v>2</v>
      </c>
      <c r="B28" t="s">
        <v>18</v>
      </c>
      <c r="C28" t="s">
        <v>42</v>
      </c>
      <c r="D28" s="8">
        <v>91.58905171981925</v>
      </c>
      <c r="E28" s="8">
        <v>133.6404629092334</v>
      </c>
      <c r="F28" s="8">
        <v>87.80458660357073</v>
      </c>
      <c r="G28" s="8">
        <v>116.47797077285036</v>
      </c>
      <c r="H28" s="8">
        <v>194.00346672118906</v>
      </c>
      <c r="J28" s="8">
        <v>5</v>
      </c>
      <c r="K28" s="12">
        <f>AVERAGE(D38:D41)</f>
        <v>72.53389097221206</v>
      </c>
      <c r="L28" s="12">
        <f>AVERAGE(E38:E41)</f>
        <v>104.66423230008127</v>
      </c>
      <c r="M28" s="12">
        <f>AVERAGE(F38:F41)</f>
        <v>79.25559174877152</v>
      </c>
      <c r="N28" s="12">
        <f>AVERAGE(G38:G41)</f>
        <v>101.99063514735505</v>
      </c>
      <c r="O28" s="12">
        <f>AVERAGE(H38:H41)</f>
        <v>135.36949737794555</v>
      </c>
      <c r="P28" s="12"/>
      <c r="Q28" s="12"/>
      <c r="R28" s="12"/>
      <c r="S28" s="12"/>
      <c r="T28" s="12"/>
      <c r="U28" s="12"/>
      <c r="V28" s="12"/>
    </row>
    <row r="29" spans="1:22" ht="12.75">
      <c r="A29">
        <v>2</v>
      </c>
      <c r="B29" t="s">
        <v>19</v>
      </c>
      <c r="C29" t="s">
        <v>42</v>
      </c>
      <c r="D29" s="8">
        <v>151.38899970756947</v>
      </c>
      <c r="E29" s="8">
        <v>150.67330073777515</v>
      </c>
      <c r="F29" s="8">
        <v>137.91885893416926</v>
      </c>
      <c r="G29" s="8">
        <v>168.0174427735539</v>
      </c>
      <c r="H29" s="8">
        <v>299.2715384615385</v>
      </c>
      <c r="K29" s="12"/>
      <c r="L29" s="12"/>
      <c r="M29" s="12"/>
      <c r="N29" s="12"/>
      <c r="O29" s="12"/>
      <c r="P29" s="12"/>
      <c r="Q29" s="12"/>
      <c r="R29" s="12" t="s">
        <v>54</v>
      </c>
      <c r="S29" s="12"/>
      <c r="T29" s="12"/>
      <c r="U29" s="12"/>
      <c r="V29" s="12"/>
    </row>
    <row r="30" spans="1:22" ht="12.75">
      <c r="A30">
        <v>3</v>
      </c>
      <c r="B30" t="s">
        <v>16</v>
      </c>
      <c r="C30" t="s">
        <v>42</v>
      </c>
      <c r="D30" s="8">
        <v>143.33013313081125</v>
      </c>
      <c r="E30" s="8">
        <v>165.14017667621903</v>
      </c>
      <c r="F30" s="8">
        <v>150.14286374489515</v>
      </c>
      <c r="G30" s="8">
        <v>180.8813368761704</v>
      </c>
      <c r="H30" s="8">
        <v>307.5083041958112</v>
      </c>
      <c r="K30" s="12" t="s">
        <v>54</v>
      </c>
      <c r="L30" s="12"/>
      <c r="M30" s="12"/>
      <c r="N30" s="12"/>
      <c r="O30" s="12"/>
      <c r="P30" s="12"/>
      <c r="Q30" s="12" t="s">
        <v>16</v>
      </c>
      <c r="R30" s="12">
        <f aca="true" t="shared" si="3" ref="R30:V33">STDEV(D22,D26,D30,D34,D38)/SQRT(5)</f>
        <v>20.880264156031945</v>
      </c>
      <c r="S30" s="12">
        <f t="shared" si="3"/>
        <v>8.734664700693239</v>
      </c>
      <c r="T30" s="12">
        <f t="shared" si="3"/>
        <v>13.241877212833572</v>
      </c>
      <c r="U30" s="12">
        <f t="shared" si="3"/>
        <v>19.75452863704295</v>
      </c>
      <c r="V30" s="12">
        <f t="shared" si="3"/>
        <v>28.12607969393328</v>
      </c>
    </row>
    <row r="31" spans="1:22" ht="12.75">
      <c r="A31">
        <v>3</v>
      </c>
      <c r="B31" t="s">
        <v>17</v>
      </c>
      <c r="C31" t="s">
        <v>42</v>
      </c>
      <c r="D31" s="8">
        <v>127.28822196578474</v>
      </c>
      <c r="E31" s="8">
        <v>139.77323086414418</v>
      </c>
      <c r="F31" s="8">
        <v>101.07368082294731</v>
      </c>
      <c r="G31" s="8">
        <v>153.76164192906236</v>
      </c>
      <c r="H31" s="8">
        <v>204.50707928069508</v>
      </c>
      <c r="J31" s="8">
        <v>1</v>
      </c>
      <c r="K31" s="12">
        <f>STDEV(D22:D25)/2</f>
        <v>19.753134257239847</v>
      </c>
      <c r="L31" s="12">
        <f>STDEV(E22:E25)/2</f>
        <v>20.874484874419917</v>
      </c>
      <c r="M31" s="12">
        <f>STDEV(F22:F25)/2</f>
        <v>5.513860770152809</v>
      </c>
      <c r="N31" s="12">
        <f>STDEV(G22:G25)/2</f>
        <v>4.320682512130341</v>
      </c>
      <c r="O31" s="12">
        <f>STDEV(H22:H25)/2</f>
        <v>8.734859609973036</v>
      </c>
      <c r="P31" s="12"/>
      <c r="Q31" s="12" t="s">
        <v>17</v>
      </c>
      <c r="R31" s="12">
        <f t="shared" si="3"/>
        <v>8.89573029656965</v>
      </c>
      <c r="S31" s="12">
        <f t="shared" si="3"/>
        <v>14.649749502923495</v>
      </c>
      <c r="T31" s="12">
        <f t="shared" si="3"/>
        <v>17.472002760468435</v>
      </c>
      <c r="U31" s="12">
        <f t="shared" si="3"/>
        <v>15.031499854508493</v>
      </c>
      <c r="V31" s="12">
        <f t="shared" si="3"/>
        <v>26.707396331626846</v>
      </c>
    </row>
    <row r="32" spans="1:22" ht="12.75">
      <c r="A32">
        <v>3</v>
      </c>
      <c r="B32" t="s">
        <v>18</v>
      </c>
      <c r="C32" t="s">
        <v>42</v>
      </c>
      <c r="D32" s="8">
        <v>148.4195268902495</v>
      </c>
      <c r="E32" s="8">
        <v>125.6931518058495</v>
      </c>
      <c r="F32" s="8">
        <v>126.36390317558983</v>
      </c>
      <c r="G32" s="8">
        <v>119.3435412013552</v>
      </c>
      <c r="H32" s="8">
        <v>212.74350570732335</v>
      </c>
      <c r="J32" s="8">
        <v>2</v>
      </c>
      <c r="K32" s="12">
        <f>STDEV(D26:D29)/2</f>
        <v>18.50975241846478</v>
      </c>
      <c r="L32" s="12">
        <f>STDEV(E26:E29)/2</f>
        <v>7.699229204168814</v>
      </c>
      <c r="M32" s="12">
        <f>STDEV(F26:F29)/2</f>
        <v>21.037318656312202</v>
      </c>
      <c r="N32" s="12">
        <f>STDEV(G26:G29)/2</f>
        <v>12.546381667287621</v>
      </c>
      <c r="O32" s="12">
        <f>STDEV(H26:H29)/2</f>
        <v>27.079415361263028</v>
      </c>
      <c r="P32" s="12"/>
      <c r="Q32" s="12" t="s">
        <v>18</v>
      </c>
      <c r="R32" s="12">
        <f t="shared" si="3"/>
        <v>28.57852957949149</v>
      </c>
      <c r="S32" s="12">
        <f t="shared" si="3"/>
        <v>14.390465122845164</v>
      </c>
      <c r="T32" s="12">
        <f t="shared" si="3"/>
        <v>15.880617925174056</v>
      </c>
      <c r="U32" s="12">
        <f t="shared" si="3"/>
        <v>15.236926879756565</v>
      </c>
      <c r="V32" s="12">
        <f t="shared" si="3"/>
        <v>13.332263887285967</v>
      </c>
    </row>
    <row r="33" spans="1:22" ht="12.75">
      <c r="A33">
        <v>3</v>
      </c>
      <c r="B33" t="s">
        <v>19</v>
      </c>
      <c r="C33" t="s">
        <v>42</v>
      </c>
      <c r="D33" s="8">
        <v>117.70691350804184</v>
      </c>
      <c r="E33" s="8">
        <v>154.24165670947002</v>
      </c>
      <c r="F33" s="8">
        <v>184.81997393466233</v>
      </c>
      <c r="G33" s="8">
        <v>139.18112561363182</v>
      </c>
      <c r="H33" s="8">
        <v>252.94120153175714</v>
      </c>
      <c r="J33" s="8">
        <v>3</v>
      </c>
      <c r="K33" s="12">
        <f>STDEV(D30:D33)/2</f>
        <v>7.102511830976944</v>
      </c>
      <c r="L33" s="12">
        <f>STDEV(E30:E33)/2</f>
        <v>8.588908246229852</v>
      </c>
      <c r="M33" s="12">
        <f>STDEV(F30:F33)/2</f>
        <v>17.821963751860654</v>
      </c>
      <c r="N33" s="12">
        <f>STDEV(G30:G33)/2</f>
        <v>12.95184401198758</v>
      </c>
      <c r="O33" s="12">
        <f>STDEV(H30:H33)/2</f>
        <v>23.539304775839426</v>
      </c>
      <c r="P33" s="12"/>
      <c r="Q33" s="12" t="s">
        <v>19</v>
      </c>
      <c r="R33" s="12">
        <f t="shared" si="3"/>
        <v>14.89241035380088</v>
      </c>
      <c r="S33" s="12">
        <f t="shared" si="3"/>
        <v>13.88064650130927</v>
      </c>
      <c r="T33" s="12">
        <f t="shared" si="3"/>
        <v>21.133305894818495</v>
      </c>
      <c r="U33" s="12">
        <f t="shared" si="3"/>
        <v>14.939812837919892</v>
      </c>
      <c r="V33" s="12">
        <f t="shared" si="3"/>
        <v>41.202124592400416</v>
      </c>
    </row>
    <row r="34" spans="1:22" ht="12.75">
      <c r="A34">
        <v>4</v>
      </c>
      <c r="B34" t="s">
        <v>16</v>
      </c>
      <c r="C34" t="s">
        <v>42</v>
      </c>
      <c r="D34" s="8">
        <v>78.77263925030704</v>
      </c>
      <c r="E34" s="8">
        <v>123.90849307564795</v>
      </c>
      <c r="F34" s="8">
        <v>145.73661767185968</v>
      </c>
      <c r="G34" s="8">
        <v>87.91202241455836</v>
      </c>
      <c r="H34" s="8">
        <v>170.36031633405588</v>
      </c>
      <c r="J34" s="8">
        <v>4</v>
      </c>
      <c r="K34" s="12">
        <f>STDEV(D34:D37)/SQRT(4)</f>
        <v>21.016630922982554</v>
      </c>
      <c r="L34" s="12">
        <f>STDEV(E34:E37)/SQRT(4)</f>
        <v>14.815616421329837</v>
      </c>
      <c r="M34" s="12">
        <f>STDEV(F34:F37)/SQRT(4)</f>
        <v>16.40031583902934</v>
      </c>
      <c r="N34" s="12">
        <f>STDEV(G34:G37)/SQRT(4)</f>
        <v>9.315266723393414</v>
      </c>
      <c r="O34" s="12">
        <f>STDEV(H34:H37)/SQRT(4)</f>
        <v>32.61314774932376</v>
      </c>
      <c r="P34" s="12"/>
      <c r="Q34" s="12"/>
      <c r="R34" s="12"/>
      <c r="S34" s="12"/>
      <c r="T34" s="12"/>
      <c r="U34" s="12"/>
      <c r="V34" s="12"/>
    </row>
    <row r="35" spans="1:22" ht="12.75">
      <c r="A35">
        <v>4</v>
      </c>
      <c r="B35" t="s">
        <v>17</v>
      </c>
      <c r="C35" t="s">
        <v>42</v>
      </c>
      <c r="D35" s="8">
        <v>124.7101126044208</v>
      </c>
      <c r="E35" s="8">
        <v>97.40353375770539</v>
      </c>
      <c r="F35" s="8">
        <v>88.81518831673093</v>
      </c>
      <c r="G35" s="8">
        <v>91.58377656671391</v>
      </c>
      <c r="H35" s="8">
        <v>195.32473292226427</v>
      </c>
      <c r="J35" s="8">
        <v>5</v>
      </c>
      <c r="K35" s="12">
        <f>STDEV(D38:D41)/2</f>
        <v>26.710225442756993</v>
      </c>
      <c r="L35" s="12">
        <f>STDEV(E38:E41)/2</f>
        <v>11.49890334005658</v>
      </c>
      <c r="M35" s="12">
        <f>STDEV(F38:F41)/2</f>
        <v>13.812395564698052</v>
      </c>
      <c r="N35" s="12">
        <f>STDEV(G38:G41)/2</f>
        <v>32.5322361043663</v>
      </c>
      <c r="O35" s="12">
        <f>STDEV(H38:H41)/2</f>
        <v>28.577195317246872</v>
      </c>
      <c r="P35" s="12"/>
      <c r="Q35" s="12"/>
      <c r="R35" s="12"/>
      <c r="S35" s="12"/>
      <c r="T35" s="12"/>
      <c r="U35" s="12"/>
      <c r="V35" s="12"/>
    </row>
    <row r="36" spans="1:8" ht="12.75">
      <c r="A36">
        <v>4</v>
      </c>
      <c r="B36" t="s">
        <v>18</v>
      </c>
      <c r="C36" t="s">
        <v>42</v>
      </c>
      <c r="D36" s="8">
        <v>181.07374248529197</v>
      </c>
      <c r="E36" s="8">
        <v>163.15244517149688</v>
      </c>
      <c r="F36" s="8">
        <v>151.28212146310773</v>
      </c>
      <c r="G36" s="8">
        <v>128.52533428876876</v>
      </c>
      <c r="H36" s="8">
        <v>255.43261836933132</v>
      </c>
    </row>
    <row r="37" spans="1:8" ht="12.75">
      <c r="A37">
        <v>4</v>
      </c>
      <c r="B37" t="s">
        <v>19</v>
      </c>
      <c r="C37" t="s">
        <v>42</v>
      </c>
      <c r="D37" s="8">
        <v>136.31035594048208</v>
      </c>
      <c r="E37" s="8">
        <v>103.78207381404911</v>
      </c>
      <c r="F37" s="8">
        <v>162.01133228744044</v>
      </c>
      <c r="G37" s="8">
        <v>109.2148432288192</v>
      </c>
      <c r="H37" s="8">
        <v>316.21135992786606</v>
      </c>
    </row>
    <row r="38" spans="1:8" ht="12.75">
      <c r="A38">
        <v>5</v>
      </c>
      <c r="B38" t="s">
        <v>16</v>
      </c>
      <c r="C38" t="s">
        <v>42</v>
      </c>
      <c r="D38" s="8">
        <v>46.07103799407795</v>
      </c>
      <c r="E38" s="8">
        <v>123.60811055064065</v>
      </c>
      <c r="F38" s="8">
        <v>76.41047539652803</v>
      </c>
      <c r="G38" s="8">
        <v>62.98548706746827</v>
      </c>
      <c r="H38" s="8">
        <v>171.84916943238485</v>
      </c>
    </row>
    <row r="39" spans="1:8" ht="12.75">
      <c r="A39">
        <v>5</v>
      </c>
      <c r="B39" t="s">
        <v>17</v>
      </c>
      <c r="C39" t="s">
        <v>42</v>
      </c>
      <c r="D39" s="8">
        <v>140.95883920761767</v>
      </c>
      <c r="E39" s="8">
        <v>121.9570012070316</v>
      </c>
      <c r="F39" s="8">
        <v>119.17378665775581</v>
      </c>
      <c r="G39" s="8">
        <v>67.32002934488057</v>
      </c>
      <c r="H39" s="8">
        <v>88.93480349344978</v>
      </c>
    </row>
    <row r="40" spans="1:8" ht="12.75">
      <c r="A40">
        <v>5</v>
      </c>
      <c r="B40" t="s">
        <v>18</v>
      </c>
      <c r="C40" t="s">
        <v>42</v>
      </c>
      <c r="D40" s="8">
        <v>17.651745496423928</v>
      </c>
      <c r="E40" s="8">
        <v>74.87886843603032</v>
      </c>
      <c r="F40" s="8">
        <v>61.27749053396944</v>
      </c>
      <c r="G40" s="8">
        <v>199.08897090230172</v>
      </c>
      <c r="H40" s="8">
        <v>196.3084888275174</v>
      </c>
    </row>
    <row r="41" spans="1:22" ht="12.75">
      <c r="A41">
        <v>5</v>
      </c>
      <c r="B41" t="s">
        <v>19</v>
      </c>
      <c r="C41" t="s">
        <v>42</v>
      </c>
      <c r="D41" s="8">
        <v>85.45394119072868</v>
      </c>
      <c r="E41" s="8">
        <v>98.21294900662252</v>
      </c>
      <c r="F41" s="8">
        <v>60.160614406832806</v>
      </c>
      <c r="G41" s="8">
        <v>78.56805327476971</v>
      </c>
      <c r="H41" s="8">
        <v>84.38552775843019</v>
      </c>
      <c r="J41" s="10" t="s">
        <v>52</v>
      </c>
      <c r="K41" s="13">
        <v>35208</v>
      </c>
      <c r="L41" s="13">
        <v>35222</v>
      </c>
      <c r="M41" s="13">
        <v>35241</v>
      </c>
      <c r="N41" s="13">
        <v>35269</v>
      </c>
      <c r="O41" s="13">
        <v>35321</v>
      </c>
      <c r="P41" s="2"/>
      <c r="Q41" s="2"/>
      <c r="R41" s="13">
        <v>35208</v>
      </c>
      <c r="S41" s="13">
        <v>35222</v>
      </c>
      <c r="T41" s="13">
        <v>35241</v>
      </c>
      <c r="U41" s="13">
        <v>35269</v>
      </c>
      <c r="V41" s="13">
        <v>35321</v>
      </c>
    </row>
    <row r="42" spans="1:8" ht="12.75">
      <c r="A42">
        <v>1</v>
      </c>
      <c r="B42" t="s">
        <v>16</v>
      </c>
      <c r="C42" t="s">
        <v>43</v>
      </c>
      <c r="D42" s="8">
        <f>(D2/D22)</f>
        <v>6.140426215218505</v>
      </c>
      <c r="E42" s="8">
        <f>(E2/E22)</f>
        <v>8.899905721575523</v>
      </c>
      <c r="F42" s="8">
        <f>(F2/F22)</f>
        <v>6.931561985744496</v>
      </c>
      <c r="G42" s="8">
        <f>(G2/G22)</f>
        <v>7.70103330194644</v>
      </c>
      <c r="H42" s="8">
        <f>(H2/H22)</f>
        <v>12.718189433191176</v>
      </c>
    </row>
    <row r="43" spans="1:18" ht="12.75">
      <c r="A43">
        <v>1</v>
      </c>
      <c r="B43" t="s">
        <v>17</v>
      </c>
      <c r="C43" t="s">
        <v>43</v>
      </c>
      <c r="D43" s="8">
        <f aca="true" t="shared" si="4" ref="D43:H61">(D3/D23)</f>
        <v>6.555197393902155</v>
      </c>
      <c r="E43" s="8">
        <f t="shared" si="4"/>
        <v>6.41685035609031</v>
      </c>
      <c r="F43" s="8">
        <f t="shared" si="4"/>
        <v>7.889477695061451</v>
      </c>
      <c r="G43" s="8">
        <f t="shared" si="4"/>
        <v>5.9167978590751655</v>
      </c>
      <c r="H43" s="8">
        <f t="shared" si="4"/>
        <v>14.22331651125301</v>
      </c>
      <c r="K43" s="2" t="s">
        <v>53</v>
      </c>
      <c r="R43" s="2" t="s">
        <v>55</v>
      </c>
    </row>
    <row r="44" spans="1:22" ht="12.75">
      <c r="A44">
        <v>1</v>
      </c>
      <c r="B44" t="s">
        <v>18</v>
      </c>
      <c r="C44" t="s">
        <v>43</v>
      </c>
      <c r="D44" s="8">
        <f t="shared" si="4"/>
        <v>11.523790378430588</v>
      </c>
      <c r="E44" s="8">
        <f t="shared" si="4"/>
        <v>6.1212828877805565</v>
      </c>
      <c r="F44" s="8">
        <f t="shared" si="4"/>
        <v>7.410276146223412</v>
      </c>
      <c r="G44" s="8">
        <f t="shared" si="4"/>
        <v>5.715375162106252</v>
      </c>
      <c r="H44" s="8">
        <f t="shared" si="4"/>
        <v>15.83078427567899</v>
      </c>
      <c r="J44" s="11">
        <v>1</v>
      </c>
      <c r="K44" s="6">
        <f>AVERAGE(D42:D45)</f>
        <v>8.830011129555052</v>
      </c>
      <c r="L44" s="6">
        <f>AVERAGE(E42:E45)</f>
        <v>7.639064790892064</v>
      </c>
      <c r="M44" s="6">
        <f>AVERAGE(F42:F45)</f>
        <v>7.424842028039545</v>
      </c>
      <c r="N44" s="6">
        <f>AVERAGE(G42:G45)</f>
        <v>6.820072558554758</v>
      </c>
      <c r="O44" s="6">
        <f>AVERAGE(H42:H45)</f>
        <v>14.733435068074332</v>
      </c>
      <c r="P44" s="6"/>
      <c r="Q44" s="7" t="s">
        <v>16</v>
      </c>
      <c r="R44" s="6">
        <f aca="true" t="shared" si="5" ref="R44:V47">AVERAGE(D42,D46,D50,D54,D58)</f>
        <v>13.608076855952186</v>
      </c>
      <c r="S44" s="6">
        <f t="shared" si="5"/>
        <v>8.499283021431491</v>
      </c>
      <c r="T44" s="6">
        <f t="shared" si="5"/>
        <v>9.749278715966735</v>
      </c>
      <c r="U44" s="6">
        <f t="shared" si="5"/>
        <v>10.534919843511677</v>
      </c>
      <c r="V44" s="6">
        <f t="shared" si="5"/>
        <v>14.934693305028796</v>
      </c>
    </row>
    <row r="45" spans="1:22" ht="12.75">
      <c r="A45">
        <v>1</v>
      </c>
      <c r="B45" t="s">
        <v>19</v>
      </c>
      <c r="C45" t="s">
        <v>43</v>
      </c>
      <c r="D45" s="8">
        <f t="shared" si="4"/>
        <v>11.10063053066896</v>
      </c>
      <c r="E45" s="8">
        <f t="shared" si="4"/>
        <v>9.118220198121868</v>
      </c>
      <c r="F45" s="8">
        <f t="shared" si="4"/>
        <v>7.468052285128821</v>
      </c>
      <c r="G45" s="8">
        <f t="shared" si="4"/>
        <v>7.947083911091172</v>
      </c>
      <c r="H45" s="8">
        <f t="shared" si="4"/>
        <v>16.161450052174143</v>
      </c>
      <c r="J45" s="11">
        <v>2</v>
      </c>
      <c r="K45" s="6">
        <f>AVERAGE(D46:D49)</f>
        <v>10.876744408110996</v>
      </c>
      <c r="L45" s="6">
        <f>AVERAGE(E46:E49)</f>
        <v>10.352541767397792</v>
      </c>
      <c r="M45" s="6">
        <f>AVERAGE(F46:F49)</f>
        <v>7.748320318787851</v>
      </c>
      <c r="N45" s="6">
        <f>AVERAGE(G46:G49)</f>
        <v>7.418929048254206</v>
      </c>
      <c r="O45" s="6">
        <f>AVERAGE(H46:H49)</f>
        <v>15.6091492752299</v>
      </c>
      <c r="P45" s="6"/>
      <c r="Q45" s="7" t="s">
        <v>17</v>
      </c>
      <c r="R45" s="6">
        <f t="shared" si="5"/>
        <v>7.776125939575405</v>
      </c>
      <c r="S45" s="6">
        <f t="shared" si="5"/>
        <v>11.336401086147344</v>
      </c>
      <c r="T45" s="6">
        <f t="shared" si="5"/>
        <v>7.560860377954368</v>
      </c>
      <c r="U45" s="6">
        <f t="shared" si="5"/>
        <v>10.43168060685166</v>
      </c>
      <c r="V45" s="6">
        <f t="shared" si="5"/>
        <v>17.943662985942435</v>
      </c>
    </row>
    <row r="46" spans="1:22" ht="12.75">
      <c r="A46">
        <v>2</v>
      </c>
      <c r="B46" t="s">
        <v>16</v>
      </c>
      <c r="C46" t="s">
        <v>43</v>
      </c>
      <c r="D46" s="8">
        <f t="shared" si="4"/>
        <v>6.89807178814021</v>
      </c>
      <c r="E46" s="8">
        <f t="shared" si="4"/>
        <v>7.83630012310732</v>
      </c>
      <c r="F46" s="8">
        <f t="shared" si="4"/>
        <v>10.804851342909442</v>
      </c>
      <c r="G46" s="8">
        <f t="shared" si="4"/>
        <v>5.939057503872216</v>
      </c>
      <c r="H46" s="8">
        <f t="shared" si="4"/>
        <v>21.890306563316997</v>
      </c>
      <c r="J46" s="11">
        <v>3</v>
      </c>
      <c r="K46" s="6">
        <f>AVERAGE(D50:D53)</f>
        <v>7.96649457658969</v>
      </c>
      <c r="L46" s="6">
        <f>AVERAGE(E50:E53)</f>
        <v>11.875230301606056</v>
      </c>
      <c r="M46" s="6">
        <f>AVERAGE(F50:F53)</f>
        <v>7.629610389852925</v>
      </c>
      <c r="N46" s="6">
        <f>AVERAGE(G50:G53)</f>
        <v>10.076753300891149</v>
      </c>
      <c r="O46" s="6">
        <f>AVERAGE(H50:H53)</f>
        <v>14.499959645416478</v>
      </c>
      <c r="P46" s="6"/>
      <c r="Q46" s="7" t="s">
        <v>18</v>
      </c>
      <c r="R46" s="6">
        <f t="shared" si="5"/>
        <v>17.51465224522221</v>
      </c>
      <c r="S46" s="6">
        <f t="shared" si="5"/>
        <v>11.312536927569855</v>
      </c>
      <c r="T46" s="6">
        <f t="shared" si="5"/>
        <v>8.517611041159</v>
      </c>
      <c r="U46" s="6">
        <f t="shared" si="5"/>
        <v>6.9109373109486</v>
      </c>
      <c r="V46" s="6">
        <f t="shared" si="5"/>
        <v>13.119230654951835</v>
      </c>
    </row>
    <row r="47" spans="1:22" ht="12.75">
      <c r="A47">
        <v>2</v>
      </c>
      <c r="B47" t="s">
        <v>17</v>
      </c>
      <c r="C47" t="s">
        <v>43</v>
      </c>
      <c r="D47" s="8">
        <f t="shared" si="4"/>
        <v>13.241429363741535</v>
      </c>
      <c r="E47" s="8">
        <f t="shared" si="4"/>
        <v>10.648152433614507</v>
      </c>
      <c r="F47" s="8">
        <f t="shared" si="4"/>
        <v>4.174222369601333</v>
      </c>
      <c r="G47" s="8">
        <f t="shared" si="4"/>
        <v>10.189693121725753</v>
      </c>
      <c r="H47" s="8">
        <f t="shared" si="4"/>
        <v>14.394969256169441</v>
      </c>
      <c r="J47" s="11">
        <v>4</v>
      </c>
      <c r="K47" s="6">
        <f>AVERAGE(D54:D57)</f>
        <v>8.67770866170725</v>
      </c>
      <c r="L47" s="6">
        <f>AVERAGE(E54:E57)</f>
        <v>10.157405117734935</v>
      </c>
      <c r="M47" s="6">
        <f>AVERAGE(F54:F57)</f>
        <v>8.881645403342821</v>
      </c>
      <c r="N47" s="6">
        <f>AVERAGE(G54:G57)</f>
        <v>8.909274943705766</v>
      </c>
      <c r="O47" s="6">
        <f>AVERAGE(H54:H57)</f>
        <v>15.254281766425954</v>
      </c>
      <c r="P47" s="6"/>
      <c r="Q47" s="7" t="s">
        <v>19</v>
      </c>
      <c r="R47" s="6">
        <f t="shared" si="5"/>
        <v>8.307170791561516</v>
      </c>
      <c r="S47" s="6">
        <f t="shared" si="5"/>
        <v>12.688035165178126</v>
      </c>
      <c r="T47" s="6">
        <f t="shared" si="5"/>
        <v>9.647542005910083</v>
      </c>
      <c r="U47" s="6">
        <f t="shared" si="5"/>
        <v>8.999525259646228</v>
      </c>
      <c r="V47" s="6">
        <f t="shared" si="5"/>
        <v>16.933086155415936</v>
      </c>
    </row>
    <row r="48" spans="1:22" ht="12.75">
      <c r="A48">
        <v>2</v>
      </c>
      <c r="B48" t="s">
        <v>18</v>
      </c>
      <c r="C48" t="s">
        <v>43</v>
      </c>
      <c r="D48" s="8">
        <f t="shared" si="4"/>
        <v>16.19916428290086</v>
      </c>
      <c r="E48" s="8">
        <f t="shared" si="4"/>
        <v>7.6715441067596375</v>
      </c>
      <c r="F48" s="8">
        <f t="shared" si="4"/>
        <v>5.6020843769420585</v>
      </c>
      <c r="G48" s="8">
        <f t="shared" si="4"/>
        <v>5.494879997974576</v>
      </c>
      <c r="H48" s="8">
        <f t="shared" si="4"/>
        <v>14.085183245160406</v>
      </c>
      <c r="J48" s="11">
        <v>5</v>
      </c>
      <c r="K48" s="6">
        <f>AVERAGE(D58:D61)</f>
        <v>22.656573514426157</v>
      </c>
      <c r="L48" s="6">
        <f>AVERAGE(E58:E61)</f>
        <v>14.771078272777672</v>
      </c>
      <c r="M48" s="6">
        <f>AVERAGE(F58:F61)</f>
        <v>12.659697036214588</v>
      </c>
      <c r="N48" s="6">
        <f>AVERAGE(G58:G61)</f>
        <v>12.871298924791827</v>
      </c>
      <c r="O48" s="6">
        <f>AVERAGE(H58:H61)</f>
        <v>18.56651562152709</v>
      </c>
      <c r="P48" s="6"/>
      <c r="Q48" s="7"/>
      <c r="R48" s="6"/>
      <c r="S48" s="6"/>
      <c r="T48" s="6"/>
      <c r="U48" s="6"/>
      <c r="V48" s="6"/>
    </row>
    <row r="49" spans="1:22" ht="12.75">
      <c r="A49">
        <v>2</v>
      </c>
      <c r="B49" t="s">
        <v>19</v>
      </c>
      <c r="C49" t="s">
        <v>43</v>
      </c>
      <c r="D49" s="8">
        <f t="shared" si="4"/>
        <v>7.168312197661382</v>
      </c>
      <c r="E49" s="8">
        <f t="shared" si="4"/>
        <v>15.254170406109706</v>
      </c>
      <c r="F49" s="8">
        <f t="shared" si="4"/>
        <v>10.41212318569857</v>
      </c>
      <c r="G49" s="8">
        <f t="shared" si="4"/>
        <v>8.05208556944428</v>
      </c>
      <c r="H49" s="8">
        <f t="shared" si="4"/>
        <v>12.066138036272754</v>
      </c>
      <c r="J49" s="2"/>
      <c r="K49" s="6"/>
      <c r="L49" s="6"/>
      <c r="M49" s="6"/>
      <c r="N49" s="6"/>
      <c r="O49" s="6"/>
      <c r="P49" s="6"/>
      <c r="Q49" s="7"/>
      <c r="R49" s="7" t="s">
        <v>54</v>
      </c>
      <c r="S49" s="6"/>
      <c r="T49" s="6"/>
      <c r="U49" s="6"/>
      <c r="V49" s="6"/>
    </row>
    <row r="50" spans="1:22" ht="12.75">
      <c r="A50">
        <v>3</v>
      </c>
      <c r="B50" t="s">
        <v>16</v>
      </c>
      <c r="C50" t="s">
        <v>43</v>
      </c>
      <c r="D50" s="8">
        <f t="shared" si="4"/>
        <v>6.392995010128511</v>
      </c>
      <c r="E50" s="8">
        <f t="shared" si="4"/>
        <v>10.928126593153443</v>
      </c>
      <c r="F50" s="8">
        <f t="shared" si="4"/>
        <v>6.450334900441688</v>
      </c>
      <c r="G50" s="8">
        <f t="shared" si="4"/>
        <v>8.922042611975476</v>
      </c>
      <c r="H50" s="8">
        <f t="shared" si="4"/>
        <v>9.822907607921852</v>
      </c>
      <c r="J50" s="2"/>
      <c r="K50" s="7" t="s">
        <v>54</v>
      </c>
      <c r="L50" s="6"/>
      <c r="M50" s="6"/>
      <c r="N50" s="6"/>
      <c r="O50" s="6"/>
      <c r="P50" s="6"/>
      <c r="Q50" s="7" t="s">
        <v>16</v>
      </c>
      <c r="R50" s="6">
        <f aca="true" t="shared" si="6" ref="R50:V53">STDEV(D42,D46,D50,D54,D58)/SQRT(5)</f>
        <v>5.29094294046907</v>
      </c>
      <c r="S50" s="6">
        <f t="shared" si="6"/>
        <v>0.6703010706449437</v>
      </c>
      <c r="T50" s="6">
        <f t="shared" si="6"/>
        <v>1.3016386201458618</v>
      </c>
      <c r="U50" s="6">
        <f t="shared" si="6"/>
        <v>2.4822199903078177</v>
      </c>
      <c r="V50" s="6">
        <f t="shared" si="6"/>
        <v>2.139016743810453</v>
      </c>
    </row>
    <row r="51" spans="1:22" ht="12.75">
      <c r="A51">
        <v>3</v>
      </c>
      <c r="B51" t="s">
        <v>17</v>
      </c>
      <c r="C51" t="s">
        <v>43</v>
      </c>
      <c r="D51" s="8">
        <f t="shared" si="4"/>
        <v>9.480471438121263</v>
      </c>
      <c r="E51" s="8">
        <f t="shared" si="4"/>
        <v>14.380699773465077</v>
      </c>
      <c r="F51" s="8">
        <f t="shared" si="4"/>
        <v>6.435855343787636</v>
      </c>
      <c r="G51" s="8">
        <f t="shared" si="4"/>
        <v>12.093208660891499</v>
      </c>
      <c r="H51" s="8">
        <f t="shared" si="4"/>
        <v>18.946702370528495</v>
      </c>
      <c r="J51" s="11">
        <v>1</v>
      </c>
      <c r="K51" s="6">
        <f>STDEV(D42:D45)/2</f>
        <v>1.4381934168059929</v>
      </c>
      <c r="L51" s="6">
        <f>STDEV(E42:E45)/2</f>
        <v>0.7945171804978216</v>
      </c>
      <c r="M51" s="6">
        <f>STDEV(F42:F45)/2</f>
        <v>0.19606350893403227</v>
      </c>
      <c r="N51" s="6">
        <f>STDEV(G42:G45)/2</f>
        <v>0.5832743737286947</v>
      </c>
      <c r="O51" s="6">
        <f>STDEV(H42:H45)/2</f>
        <v>0.793979323260008</v>
      </c>
      <c r="P51" s="6"/>
      <c r="Q51" s="7" t="s">
        <v>17</v>
      </c>
      <c r="R51" s="6">
        <f t="shared" si="6"/>
        <v>2.0517204076174864</v>
      </c>
      <c r="S51" s="6">
        <f t="shared" si="6"/>
        <v>1.745710719150305</v>
      </c>
      <c r="T51" s="6">
        <f t="shared" si="6"/>
        <v>1.0458134839673079</v>
      </c>
      <c r="U51" s="6">
        <f t="shared" si="6"/>
        <v>1.6125748604348507</v>
      </c>
      <c r="V51" s="6">
        <f t="shared" si="6"/>
        <v>2.2750966884513684</v>
      </c>
    </row>
    <row r="52" spans="1:22" ht="12.75">
      <c r="A52">
        <v>3</v>
      </c>
      <c r="B52" t="s">
        <v>18</v>
      </c>
      <c r="C52" t="s">
        <v>43</v>
      </c>
      <c r="D52" s="8">
        <f t="shared" si="4"/>
        <v>6.668743554419224</v>
      </c>
      <c r="E52" s="8">
        <f t="shared" si="4"/>
        <v>10.642800057698144</v>
      </c>
      <c r="F52" s="8">
        <f t="shared" si="4"/>
        <v>8.41634205806476</v>
      </c>
      <c r="G52" s="8">
        <f t="shared" si="4"/>
        <v>7.205890422159907</v>
      </c>
      <c r="H52" s="8">
        <f t="shared" si="4"/>
        <v>13.368692565175506</v>
      </c>
      <c r="J52" s="11">
        <v>2</v>
      </c>
      <c r="K52" s="6">
        <f>STDEV(D46:D49)/2</f>
        <v>2.3004020217371615</v>
      </c>
      <c r="L52" s="6">
        <f>STDEV(E46:E49)/2</f>
        <v>1.7708888880688995</v>
      </c>
      <c r="M52" s="6">
        <f>STDEV(F46:F49)/2</f>
        <v>1.6787577868677563</v>
      </c>
      <c r="N52" s="6">
        <f>STDEV(G46:G49)/2</f>
        <v>1.078965757369823</v>
      </c>
      <c r="O52" s="6">
        <f>STDEV(H46:H49)/2</f>
        <v>2.1564355446074583</v>
      </c>
      <c r="P52" s="6"/>
      <c r="Q52" s="7" t="s">
        <v>18</v>
      </c>
      <c r="R52" s="6">
        <f t="shared" si="6"/>
        <v>6.892055714752012</v>
      </c>
      <c r="S52" s="6">
        <f t="shared" si="6"/>
        <v>2.716268662299282</v>
      </c>
      <c r="T52" s="6">
        <f t="shared" si="6"/>
        <v>1.8068062345717073</v>
      </c>
      <c r="U52" s="6">
        <f t="shared" si="6"/>
        <v>0.7674658868743823</v>
      </c>
      <c r="V52" s="6">
        <f t="shared" si="6"/>
        <v>1.5052643306698839</v>
      </c>
    </row>
    <row r="53" spans="1:22" ht="12.75">
      <c r="A53">
        <v>3</v>
      </c>
      <c r="B53" t="s">
        <v>19</v>
      </c>
      <c r="C53" t="s">
        <v>43</v>
      </c>
      <c r="D53" s="8">
        <f t="shared" si="4"/>
        <v>9.323768303689757</v>
      </c>
      <c r="E53" s="8">
        <f t="shared" si="4"/>
        <v>11.549294782107555</v>
      </c>
      <c r="F53" s="8">
        <f t="shared" si="4"/>
        <v>9.215909257117616</v>
      </c>
      <c r="G53" s="8">
        <f t="shared" si="4"/>
        <v>12.08587150853771</v>
      </c>
      <c r="H53" s="8">
        <f t="shared" si="4"/>
        <v>15.861536038040057</v>
      </c>
      <c r="J53" s="11">
        <v>3</v>
      </c>
      <c r="K53" s="6">
        <f>STDEV(D50:D53)/2</f>
        <v>0.8313832103151464</v>
      </c>
      <c r="L53" s="6">
        <f>STDEV(E50:E53)/2</f>
        <v>0.8563245577248481</v>
      </c>
      <c r="M53" s="6">
        <f>STDEV(F50:F53)/2</f>
        <v>0.7042154383890104</v>
      </c>
      <c r="N53" s="6">
        <f>STDEV(G50:G53)/2</f>
        <v>1.2137359211248053</v>
      </c>
      <c r="O53" s="6">
        <f>STDEV(H50:H53)/2</f>
        <v>1.9317951949882417</v>
      </c>
      <c r="P53" s="6"/>
      <c r="Q53" s="7" t="s">
        <v>19</v>
      </c>
      <c r="R53" s="6">
        <f t="shared" si="6"/>
        <v>1.3182568437626927</v>
      </c>
      <c r="S53" s="6">
        <f t="shared" si="6"/>
        <v>1.0705900431348268</v>
      </c>
      <c r="T53" s="6">
        <f t="shared" si="6"/>
        <v>0.9500189576427781</v>
      </c>
      <c r="U53" s="6">
        <f t="shared" si="6"/>
        <v>0.852560498360097</v>
      </c>
      <c r="V53" s="6">
        <f t="shared" si="6"/>
        <v>2.855566499982788</v>
      </c>
    </row>
    <row r="54" spans="1:22" ht="12.75">
      <c r="A54">
        <v>4</v>
      </c>
      <c r="B54" t="s">
        <v>16</v>
      </c>
      <c r="C54" t="s">
        <v>43</v>
      </c>
      <c r="D54" s="8">
        <f t="shared" si="4"/>
        <v>14.86491296973447</v>
      </c>
      <c r="E54" s="8">
        <f t="shared" si="4"/>
        <v>7.151542341276315</v>
      </c>
      <c r="F54" s="8">
        <f t="shared" si="4"/>
        <v>11.524453544528447</v>
      </c>
      <c r="G54" s="8">
        <f t="shared" si="4"/>
        <v>10.026842203243287</v>
      </c>
      <c r="H54" s="8">
        <f t="shared" si="4"/>
        <v>17.572011933950606</v>
      </c>
      <c r="J54" s="11">
        <v>4</v>
      </c>
      <c r="K54" s="6">
        <f>STDEV(D54:D57)/SQRT(4)</f>
        <v>2.9288023695708136</v>
      </c>
      <c r="L54" s="6">
        <f>STDEV(E54:E57)/SQRT(4)</f>
        <v>1.3956348684191262</v>
      </c>
      <c r="M54" s="6">
        <f>STDEV(F54:F57)/SQRT(4)</f>
        <v>1.246396385733614</v>
      </c>
      <c r="N54" s="6">
        <f>STDEV(G54:G57)/SQRT(4)</f>
        <v>0.6125265616933214</v>
      </c>
      <c r="O54" s="6">
        <f>STDEV(H54:H57)/SQRT(4)</f>
        <v>1.0094464862338877</v>
      </c>
      <c r="P54" s="6"/>
      <c r="Q54" s="6"/>
      <c r="R54" s="6"/>
      <c r="S54" s="6"/>
      <c r="T54" s="6"/>
      <c r="U54" s="6"/>
      <c r="V54" s="6"/>
    </row>
    <row r="55" spans="1:22" ht="12.75">
      <c r="A55">
        <v>4</v>
      </c>
      <c r="B55" t="s">
        <v>17</v>
      </c>
      <c r="C55" t="s">
        <v>43</v>
      </c>
      <c r="D55" s="8">
        <f t="shared" si="4"/>
        <v>0.7872611771186799</v>
      </c>
      <c r="E55" s="8">
        <f t="shared" si="4"/>
        <v>9.1742488291158</v>
      </c>
      <c r="F55" s="8">
        <f t="shared" si="4"/>
        <v>10.028353351570885</v>
      </c>
      <c r="G55" s="8">
        <f t="shared" si="4"/>
        <v>8.514241137836212</v>
      </c>
      <c r="H55" s="8">
        <f t="shared" si="4"/>
        <v>15.76396057094267</v>
      </c>
      <c r="J55" s="11">
        <v>5</v>
      </c>
      <c r="K55" s="6">
        <f>STDEV(D58:D61)/2</f>
        <v>9.759366681242367</v>
      </c>
      <c r="L55" s="6">
        <f>STDEV(E58:E61)/2</f>
        <v>2.8862035360273315</v>
      </c>
      <c r="M55" s="6">
        <f>STDEV(F58:F61)/2</f>
        <v>1.2688051176117718</v>
      </c>
      <c r="N55" s="6">
        <f>STDEV(G58:G61)/2</f>
        <v>3.0488310406270327</v>
      </c>
      <c r="O55" s="6">
        <f>STDEV(H58:H61)/2</f>
        <v>5.073327536546342</v>
      </c>
      <c r="P55" s="6"/>
      <c r="Q55" s="6"/>
      <c r="R55" s="6"/>
      <c r="S55" s="6"/>
      <c r="T55" s="6"/>
      <c r="U55" s="6"/>
      <c r="V55" s="6"/>
    </row>
    <row r="56" spans="1:8" ht="12.75">
      <c r="A56">
        <v>4</v>
      </c>
      <c r="B56" t="s">
        <v>18</v>
      </c>
      <c r="C56" t="s">
        <v>43</v>
      </c>
      <c r="D56" s="8">
        <f t="shared" si="4"/>
        <v>8.842517857674254</v>
      </c>
      <c r="E56" s="8">
        <f t="shared" si="4"/>
        <v>10.506372739254926</v>
      </c>
      <c r="F56" s="8">
        <f t="shared" si="4"/>
        <v>5.729418210141911</v>
      </c>
      <c r="G56" s="8">
        <f t="shared" si="4"/>
        <v>9.73885452982603</v>
      </c>
      <c r="H56" s="8">
        <f t="shared" si="4"/>
        <v>14.98053783718384</v>
      </c>
    </row>
    <row r="57" spans="1:8" ht="12.75">
      <c r="A57">
        <v>4</v>
      </c>
      <c r="B57" t="s">
        <v>19</v>
      </c>
      <c r="C57" t="s">
        <v>43</v>
      </c>
      <c r="D57" s="8">
        <f t="shared" si="4"/>
        <v>10.216142642301595</v>
      </c>
      <c r="E57" s="8">
        <f t="shared" si="4"/>
        <v>13.797456561292702</v>
      </c>
      <c r="F57" s="8">
        <f t="shared" si="4"/>
        <v>8.244356507130039</v>
      </c>
      <c r="G57" s="8">
        <f t="shared" si="4"/>
        <v>7.357161903917533</v>
      </c>
      <c r="H57" s="8">
        <f t="shared" si="4"/>
        <v>12.700616723626704</v>
      </c>
    </row>
    <row r="58" spans="1:8" ht="12.75">
      <c r="A58">
        <v>5</v>
      </c>
      <c r="B58" t="s">
        <v>16</v>
      </c>
      <c r="C58" t="s">
        <v>43</v>
      </c>
      <c r="D58" s="8">
        <f t="shared" si="4"/>
        <v>33.74397829653923</v>
      </c>
      <c r="E58" s="8">
        <f t="shared" si="4"/>
        <v>7.680540328044854</v>
      </c>
      <c r="F58" s="8">
        <f t="shared" si="4"/>
        <v>13.035191806209594</v>
      </c>
      <c r="G58" s="8">
        <f t="shared" si="4"/>
        <v>20.085623596520957</v>
      </c>
      <c r="H58" s="8">
        <f t="shared" si="4"/>
        <v>12.670050986763341</v>
      </c>
    </row>
    <row r="59" spans="1:8" ht="12.75">
      <c r="A59">
        <v>5</v>
      </c>
      <c r="B59" t="s">
        <v>17</v>
      </c>
      <c r="C59" t="s">
        <v>43</v>
      </c>
      <c r="D59" s="8">
        <f t="shared" si="4"/>
        <v>8.816270324993393</v>
      </c>
      <c r="E59" s="8">
        <f t="shared" si="4"/>
        <v>16.062054038451027</v>
      </c>
      <c r="F59" s="8">
        <f t="shared" si="4"/>
        <v>9.276393129750536</v>
      </c>
      <c r="G59" s="8">
        <f t="shared" si="4"/>
        <v>15.444462254729672</v>
      </c>
      <c r="H59" s="8">
        <f t="shared" si="4"/>
        <v>26.389366220818555</v>
      </c>
    </row>
    <row r="60" spans="1:8" ht="12.75">
      <c r="A60">
        <v>5</v>
      </c>
      <c r="B60" t="s">
        <v>18</v>
      </c>
      <c r="C60" t="s">
        <v>43</v>
      </c>
      <c r="D60" s="8">
        <f t="shared" si="4"/>
        <v>44.33904515268611</v>
      </c>
      <c r="E60" s="8">
        <f t="shared" si="4"/>
        <v>21.620684846356014</v>
      </c>
      <c r="F60" s="8">
        <f t="shared" si="4"/>
        <v>15.429934414422858</v>
      </c>
      <c r="G60" s="8">
        <f t="shared" si="4"/>
        <v>6.399686442676233</v>
      </c>
      <c r="H60" s="8">
        <f t="shared" si="4"/>
        <v>7.3309553515604335</v>
      </c>
    </row>
    <row r="61" spans="1:8" ht="12.75">
      <c r="A61">
        <v>5</v>
      </c>
      <c r="B61" t="s">
        <v>19</v>
      </c>
      <c r="C61" t="s">
        <v>43</v>
      </c>
      <c r="D61" s="8">
        <f t="shared" si="4"/>
        <v>3.727000283485889</v>
      </c>
      <c r="E61" s="8">
        <f t="shared" si="4"/>
        <v>13.721033878258796</v>
      </c>
      <c r="F61" s="8">
        <f t="shared" si="4"/>
        <v>12.897268794475366</v>
      </c>
      <c r="G61" s="8">
        <f t="shared" si="4"/>
        <v>9.555423405240443</v>
      </c>
      <c r="H61" s="8">
        <f t="shared" si="4"/>
        <v>27.875689926966032</v>
      </c>
    </row>
    <row r="65" spans="1:16" ht="12.75">
      <c r="A65" s="2" t="s">
        <v>27</v>
      </c>
      <c r="B65" s="2" t="s">
        <v>39</v>
      </c>
      <c r="C65" s="2" t="s">
        <v>57</v>
      </c>
      <c r="D65" s="2" t="s">
        <v>40</v>
      </c>
      <c r="E65" s="10" t="s">
        <v>51</v>
      </c>
      <c r="F65" s="10" t="s">
        <v>44</v>
      </c>
      <c r="G65" s="10" t="s">
        <v>45</v>
      </c>
      <c r="H65" s="10" t="s">
        <v>46</v>
      </c>
      <c r="I65" s="10" t="s">
        <v>47</v>
      </c>
      <c r="K65" s="10" t="s">
        <v>22</v>
      </c>
      <c r="L65" s="10" t="s">
        <v>51</v>
      </c>
      <c r="M65" s="10" t="s">
        <v>44</v>
      </c>
      <c r="N65" s="10" t="s">
        <v>45</v>
      </c>
      <c r="O65" s="10" t="s">
        <v>46</v>
      </c>
      <c r="P65" s="10" t="s">
        <v>47</v>
      </c>
    </row>
    <row r="66" spans="1:16" ht="12.75">
      <c r="A66">
        <v>1</v>
      </c>
      <c r="B66" t="s">
        <v>16</v>
      </c>
      <c r="C66" t="s">
        <v>58</v>
      </c>
      <c r="D66" t="s">
        <v>41</v>
      </c>
      <c r="E66" s="8">
        <v>968.5244396606308</v>
      </c>
      <c r="F66" s="8">
        <v>1271.2919227396178</v>
      </c>
      <c r="G66" s="8">
        <v>788.9198947621356</v>
      </c>
      <c r="H66" s="8">
        <v>932.9239294843428</v>
      </c>
      <c r="I66" s="8">
        <v>3312.7447018678167</v>
      </c>
      <c r="K66" t="s">
        <v>58</v>
      </c>
      <c r="L66" s="8">
        <f>AVERAGE(E66:E75)</f>
        <v>1046.7809657915093</v>
      </c>
      <c r="M66" s="8">
        <f>AVERAGE(F66:F75)</f>
        <v>1271.6827101904405</v>
      </c>
      <c r="N66" s="8">
        <f>AVERAGE(G66:G75)</f>
        <v>1025.4405726197979</v>
      </c>
      <c r="O66" s="8">
        <f>AVERAGE(H66:H75)</f>
        <v>1104.7929970726952</v>
      </c>
      <c r="P66" s="8">
        <f>AVERAGE(I66:I75)</f>
        <v>3127.099064049596</v>
      </c>
    </row>
    <row r="67" spans="1:16" ht="12.75">
      <c r="A67">
        <v>2</v>
      </c>
      <c r="B67" t="s">
        <v>16</v>
      </c>
      <c r="C67" t="s">
        <v>58</v>
      </c>
      <c r="D67" t="s">
        <v>41</v>
      </c>
      <c r="E67" s="8">
        <v>596.8706423720237</v>
      </c>
      <c r="F67" s="8">
        <v>921.2947137506079</v>
      </c>
      <c r="G67" s="8">
        <v>1281.0984767668558</v>
      </c>
      <c r="H67" s="8">
        <v>672.8356195084419</v>
      </c>
      <c r="I67" s="8">
        <v>3894.5288829293404</v>
      </c>
      <c r="K67" t="s">
        <v>59</v>
      </c>
      <c r="L67" s="8">
        <f>AVERAGE(E76:E85)</f>
        <v>1042.4937686434575</v>
      </c>
      <c r="M67" s="8">
        <f>AVERAGE(F76:F85)</f>
        <v>1489.1311757251692</v>
      </c>
      <c r="N67" s="8">
        <f>AVERAGE(G76:G85)</f>
        <v>1046.689867385688</v>
      </c>
      <c r="O67" s="8">
        <f>AVERAGE(H76:H85)</f>
        <v>1032.8906843494326</v>
      </c>
      <c r="P67" s="8">
        <f>AVERAGE(I76:I85)</f>
        <v>3238.320598706004</v>
      </c>
    </row>
    <row r="68" spans="1:9" ht="12.75">
      <c r="A68">
        <v>3</v>
      </c>
      <c r="B68" t="s">
        <v>16</v>
      </c>
      <c r="C68" t="s">
        <v>58</v>
      </c>
      <c r="D68" t="s">
        <v>41</v>
      </c>
      <c r="E68" s="8">
        <v>916.3088259063315</v>
      </c>
      <c r="F68" s="8">
        <v>1804.672756333447</v>
      </c>
      <c r="G68" s="8">
        <v>968.4717540659582</v>
      </c>
      <c r="H68" s="8">
        <v>1613.8309953202834</v>
      </c>
      <c r="I68" s="8">
        <v>3020.625660784181</v>
      </c>
    </row>
    <row r="69" spans="1:16" ht="12.75">
      <c r="A69">
        <v>4</v>
      </c>
      <c r="B69" t="s">
        <v>16</v>
      </c>
      <c r="C69" t="s">
        <v>58</v>
      </c>
      <c r="D69" t="s">
        <v>41</v>
      </c>
      <c r="E69" s="8">
        <v>1170.9484268521037</v>
      </c>
      <c r="F69" s="8">
        <v>886.1368346742394</v>
      </c>
      <c r="G69" s="8">
        <v>1679.5348800960503</v>
      </c>
      <c r="H69" s="8">
        <v>881.4799765187637</v>
      </c>
      <c r="I69" s="8">
        <v>2993.5735116936303</v>
      </c>
      <c r="K69" t="s">
        <v>54</v>
      </c>
      <c r="L69" s="8">
        <f>STDEV(E66:E75)/AVERAGE(10)</f>
        <v>53.86802539486056</v>
      </c>
      <c r="M69" s="8">
        <f>STDEV(F66:F75)/AVERAGE(10)</f>
        <v>53.87154228874849</v>
      </c>
      <c r="N69" s="8">
        <f>STDEV(G66:G75)/AVERAGE(10)</f>
        <v>29.49665826958623</v>
      </c>
      <c r="O69" s="8">
        <f>STDEV(H66:H75)/AVERAGE(10)</f>
        <v>40.48213464085861</v>
      </c>
      <c r="P69" s="8">
        <f>STDEV(I66:I75)/AVERAGE(10)</f>
        <v>56.66216312140008</v>
      </c>
    </row>
    <row r="70" spans="1:16" ht="12.75">
      <c r="A70">
        <v>5</v>
      </c>
      <c r="B70" t="s">
        <v>16</v>
      </c>
      <c r="C70" t="s">
        <v>58</v>
      </c>
      <c r="D70" t="s">
        <v>41</v>
      </c>
      <c r="E70" s="8">
        <v>1554.6201061712006</v>
      </c>
      <c r="F70" s="8">
        <v>949.3770779576221</v>
      </c>
      <c r="G70" s="8">
        <v>996.0252027974019</v>
      </c>
      <c r="H70" s="8">
        <v>1265.1027852807063</v>
      </c>
      <c r="I70" s="8">
        <v>2177.3377387412484</v>
      </c>
      <c r="L70" s="8">
        <f>STDEV(E76:E85)/SQRT(10)</f>
        <v>120.88145364684031</v>
      </c>
      <c r="M70" s="8">
        <f>STDEV(F76:F85)/SQRT(10)</f>
        <v>129.28420187692132</v>
      </c>
      <c r="N70" s="8">
        <f>STDEV(G76:G85)/SQRT(10)</f>
        <v>111.56865221790801</v>
      </c>
      <c r="O70" s="8">
        <f>STDEV(H76:H85)/SQRT(10)</f>
        <v>106.76813760125013</v>
      </c>
      <c r="P70" s="8">
        <f>STDEV(I76:I85)/SQRT(10)</f>
        <v>274.69349191210756</v>
      </c>
    </row>
    <row r="71" spans="1:9" ht="12.75">
      <c r="A71">
        <v>1</v>
      </c>
      <c r="B71" t="s">
        <v>17</v>
      </c>
      <c r="C71" t="s">
        <v>58</v>
      </c>
      <c r="D71" t="s">
        <v>41</v>
      </c>
      <c r="E71" s="8">
        <v>664.6650432125292</v>
      </c>
      <c r="F71" s="8">
        <v>438.0329925478759</v>
      </c>
      <c r="G71" s="8">
        <v>1108.5263207773303</v>
      </c>
      <c r="H71" s="8">
        <v>667.2489426176517</v>
      </c>
      <c r="I71" s="8">
        <v>3525.1657060158086</v>
      </c>
    </row>
    <row r="72" spans="1:9" ht="12.75">
      <c r="A72">
        <v>2</v>
      </c>
      <c r="B72" t="s">
        <v>17</v>
      </c>
      <c r="C72" t="s">
        <v>58</v>
      </c>
      <c r="D72" t="s">
        <v>41</v>
      </c>
      <c r="E72" s="8">
        <v>2048.2091597852186</v>
      </c>
      <c r="F72" s="8">
        <v>1583.4997351933666</v>
      </c>
      <c r="G72" s="8">
        <v>785.1606208667445</v>
      </c>
      <c r="H72" s="8">
        <v>1335.5480919003112</v>
      </c>
      <c r="I72" s="8">
        <v>3046.2551871848655</v>
      </c>
    </row>
    <row r="73" spans="1:9" ht="12.75">
      <c r="A73">
        <v>3</v>
      </c>
      <c r="B73" t="s">
        <v>17</v>
      </c>
      <c r="C73" t="s">
        <v>58</v>
      </c>
      <c r="D73" t="s">
        <v>41</v>
      </c>
      <c r="E73" s="8">
        <v>1206.752352755862</v>
      </c>
      <c r="F73" s="8">
        <v>2010.03686942448</v>
      </c>
      <c r="G73" s="8">
        <v>650.4955888406513</v>
      </c>
      <c r="H73" s="8">
        <v>1859.4716198894344</v>
      </c>
      <c r="I73" s="8">
        <v>3874.7347637974044</v>
      </c>
    </row>
    <row r="74" spans="1:9" ht="12.75">
      <c r="A74">
        <v>4</v>
      </c>
      <c r="B74" t="s">
        <v>17</v>
      </c>
      <c r="C74" t="s">
        <v>58</v>
      </c>
      <c r="D74" t="s">
        <v>41</v>
      </c>
      <c r="E74" s="8">
        <v>98.17943004755944</v>
      </c>
      <c r="F74" s="8">
        <v>893.60425552837</v>
      </c>
      <c r="G74" s="8">
        <v>890.6700914264879</v>
      </c>
      <c r="H74" s="8">
        <v>779.7663580027156</v>
      </c>
      <c r="I74" s="8">
        <v>3079.0913883164817</v>
      </c>
    </row>
    <row r="75" spans="1:9" ht="12.75">
      <c r="A75">
        <v>5</v>
      </c>
      <c r="B75" t="s">
        <v>17</v>
      </c>
      <c r="C75" t="s">
        <v>58</v>
      </c>
      <c r="D75" t="s">
        <v>41</v>
      </c>
      <c r="E75" s="8">
        <v>1242.731231151635</v>
      </c>
      <c r="F75" s="8">
        <v>1958.8799437547787</v>
      </c>
      <c r="G75" s="8">
        <v>1105.502895798362</v>
      </c>
      <c r="H75" s="8">
        <v>1039.7216522043018</v>
      </c>
      <c r="I75" s="8">
        <v>2346.9330991651796</v>
      </c>
    </row>
    <row r="76" spans="1:9" ht="12.75">
      <c r="A76">
        <v>1</v>
      </c>
      <c r="B76" t="s">
        <v>18</v>
      </c>
      <c r="C76" t="s">
        <v>59</v>
      </c>
      <c r="D76" t="s">
        <v>41</v>
      </c>
      <c r="E76" s="8">
        <v>868.8811791518651</v>
      </c>
      <c r="F76" s="8">
        <v>829.7608789667541</v>
      </c>
      <c r="G76" s="8">
        <v>921.3840043198874</v>
      </c>
      <c r="H76" s="8">
        <v>763.1206688282789</v>
      </c>
      <c r="I76" s="8">
        <v>3991.40572930099</v>
      </c>
    </row>
    <row r="77" spans="1:9" ht="12.75">
      <c r="A77">
        <v>2</v>
      </c>
      <c r="B77" t="s">
        <v>18</v>
      </c>
      <c r="C77" t="s">
        <v>59</v>
      </c>
      <c r="D77" t="s">
        <v>41</v>
      </c>
      <c r="E77" s="8">
        <v>1483.6660953244555</v>
      </c>
      <c r="F77" s="8">
        <v>1025.2287056559594</v>
      </c>
      <c r="G77" s="8">
        <v>491.8887028357195</v>
      </c>
      <c r="H77" s="8">
        <v>640.0324718044027</v>
      </c>
      <c r="I77" s="8">
        <v>2732.5743789643266</v>
      </c>
    </row>
    <row r="78" spans="1:9" ht="12.75">
      <c r="A78">
        <v>3</v>
      </c>
      <c r="B78" t="s">
        <v>18</v>
      </c>
      <c r="C78" t="s">
        <v>59</v>
      </c>
      <c r="D78" t="s">
        <v>41</v>
      </c>
      <c r="E78" s="8">
        <v>989.7717632993022</v>
      </c>
      <c r="F78" s="8">
        <v>1337.7270832915567</v>
      </c>
      <c r="G78" s="8">
        <v>1063.5218329179397</v>
      </c>
      <c r="H78" s="8">
        <v>859.9764804894917</v>
      </c>
      <c r="I78" s="8">
        <v>2844.1025230388664</v>
      </c>
    </row>
    <row r="79" spans="1:9" ht="12.75">
      <c r="A79">
        <v>4</v>
      </c>
      <c r="B79" t="s">
        <v>18</v>
      </c>
      <c r="C79" t="s">
        <v>59</v>
      </c>
      <c r="D79" t="s">
        <v>41</v>
      </c>
      <c r="E79" s="8">
        <v>1601.1478014821037</v>
      </c>
      <c r="F79" s="8">
        <v>1714.1404022925988</v>
      </c>
      <c r="G79" s="8">
        <v>866.7585415796299</v>
      </c>
      <c r="H79" s="8">
        <v>1251.6895340355804</v>
      </c>
      <c r="I79" s="8">
        <v>3826.518004332708</v>
      </c>
    </row>
    <row r="80" spans="1:9" ht="12.75">
      <c r="A80">
        <v>5</v>
      </c>
      <c r="B80" t="s">
        <v>18</v>
      </c>
      <c r="C80" t="s">
        <v>59</v>
      </c>
      <c r="D80" t="s">
        <v>41</v>
      </c>
      <c r="E80" s="8">
        <v>782.6615405896642</v>
      </c>
      <c r="F80" s="8">
        <v>1618.9324161071663</v>
      </c>
      <c r="G80" s="8">
        <v>945.507660019566</v>
      </c>
      <c r="H80" s="8">
        <v>1274.1069879698234</v>
      </c>
      <c r="I80" s="8">
        <v>1439.1287667268302</v>
      </c>
    </row>
    <row r="81" spans="1:9" ht="12.75">
      <c r="A81">
        <v>1</v>
      </c>
      <c r="B81" t="s">
        <v>19</v>
      </c>
      <c r="C81" t="s">
        <v>59</v>
      </c>
      <c r="D81" t="s">
        <v>41</v>
      </c>
      <c r="E81" s="8">
        <v>805.080801146529</v>
      </c>
      <c r="F81" s="8">
        <v>1506.2318489205272</v>
      </c>
      <c r="G81" s="8">
        <v>926.9388782274157</v>
      </c>
      <c r="H81" s="8">
        <v>950.7023743035754</v>
      </c>
      <c r="I81" s="8">
        <v>3558.0048154725855</v>
      </c>
    </row>
    <row r="82" spans="1:9" ht="12.75">
      <c r="A82">
        <v>2</v>
      </c>
      <c r="B82" t="s">
        <v>19</v>
      </c>
      <c r="C82" t="s">
        <v>59</v>
      </c>
      <c r="D82" t="s">
        <v>41</v>
      </c>
      <c r="E82" s="8">
        <v>1085.2036131955256</v>
      </c>
      <c r="F82" s="8">
        <v>2298.3962051050376</v>
      </c>
      <c r="G82" s="8">
        <v>1436.0281488535543</v>
      </c>
      <c r="H82" s="8">
        <v>1352.8908263718636</v>
      </c>
      <c r="I82" s="8">
        <v>3611.0516934046345</v>
      </c>
    </row>
    <row r="83" spans="1:9" ht="12.75">
      <c r="A83">
        <v>3</v>
      </c>
      <c r="B83" t="s">
        <v>19</v>
      </c>
      <c r="C83" t="s">
        <v>59</v>
      </c>
      <c r="D83" t="s">
        <v>41</v>
      </c>
      <c r="E83" s="8">
        <v>1097.4719892914322</v>
      </c>
      <c r="F83" s="8">
        <v>1781.382361018307</v>
      </c>
      <c r="G83" s="8">
        <v>1703.284108684691</v>
      </c>
      <c r="H83" s="8">
        <v>1682.125200580001</v>
      </c>
      <c r="I83" s="8">
        <v>4012.035983601119</v>
      </c>
    </row>
    <row r="84" spans="1:9" ht="12.75">
      <c r="A84">
        <v>4</v>
      </c>
      <c r="B84" t="s">
        <v>19</v>
      </c>
      <c r="C84" t="s">
        <v>59</v>
      </c>
      <c r="D84" t="s">
        <v>41</v>
      </c>
      <c r="E84" s="8">
        <v>1392.5660399108674</v>
      </c>
      <c r="F84" s="8">
        <v>1431.9286552902154</v>
      </c>
      <c r="G84" s="8">
        <v>1335.6791815727665</v>
      </c>
      <c r="H84" s="8">
        <v>803.5112839453944</v>
      </c>
      <c r="I84" s="8">
        <v>4016.0792861005984</v>
      </c>
    </row>
    <row r="85" spans="1:9" ht="12.75">
      <c r="A85">
        <v>5</v>
      </c>
      <c r="B85" t="s">
        <v>19</v>
      </c>
      <c r="C85" t="s">
        <v>59</v>
      </c>
      <c r="D85" t="s">
        <v>41</v>
      </c>
      <c r="E85" s="8">
        <v>318.4868630428323</v>
      </c>
      <c r="F85" s="8">
        <v>1347.5832006035712</v>
      </c>
      <c r="G85" s="8">
        <v>775.9076148457099</v>
      </c>
      <c r="H85" s="8">
        <v>750.7510151659126</v>
      </c>
      <c r="I85" s="8">
        <v>2352.304806117385</v>
      </c>
    </row>
    <row r="88" spans="1:16" ht="12.75">
      <c r="A88" s="2" t="s">
        <v>27</v>
      </c>
      <c r="B88" s="2" t="s">
        <v>39</v>
      </c>
      <c r="C88" s="2" t="s">
        <v>57</v>
      </c>
      <c r="D88" s="2" t="s">
        <v>40</v>
      </c>
      <c r="E88" s="10" t="s">
        <v>51</v>
      </c>
      <c r="F88" s="10" t="s">
        <v>44</v>
      </c>
      <c r="G88" s="10" t="s">
        <v>45</v>
      </c>
      <c r="H88" s="10" t="s">
        <v>46</v>
      </c>
      <c r="I88" s="10" t="s">
        <v>47</v>
      </c>
      <c r="K88" s="10" t="s">
        <v>22</v>
      </c>
      <c r="L88" s="10" t="s">
        <v>51</v>
      </c>
      <c r="M88" s="10" t="s">
        <v>44</v>
      </c>
      <c r="N88" s="10" t="s">
        <v>45</v>
      </c>
      <c r="O88" s="10" t="s">
        <v>46</v>
      </c>
      <c r="P88" s="10" t="s">
        <v>47</v>
      </c>
    </row>
    <row r="89" spans="1:16" ht="12.75">
      <c r="A89">
        <v>1</v>
      </c>
      <c r="B89" t="s">
        <v>16</v>
      </c>
      <c r="C89" t="s">
        <v>58</v>
      </c>
      <c r="D89" t="s">
        <v>42</v>
      </c>
      <c r="E89" s="8">
        <v>157.72918779810894</v>
      </c>
      <c r="F89" s="8">
        <v>142.84330222259533</v>
      </c>
      <c r="G89" s="8">
        <v>113.81560121436328</v>
      </c>
      <c r="H89" s="8">
        <v>121.14269513008674</v>
      </c>
      <c r="I89" s="8">
        <v>260.47298</v>
      </c>
      <c r="K89" t="s">
        <v>58</v>
      </c>
      <c r="L89" s="8">
        <f>AVERAGE(E89:E98)</f>
        <v>116.14643441504415</v>
      </c>
      <c r="M89" s="8">
        <f>AVERAGE(F89:F98)</f>
        <v>124.91755594619231</v>
      </c>
      <c r="N89" s="8">
        <f>AVERAGE(G89:G98)</f>
        <v>124.23395758940414</v>
      </c>
      <c r="O89" s="8">
        <f>AVERAGE(H89:H98)</f>
        <v>112.27174527757336</v>
      </c>
      <c r="P89" s="8">
        <f>AVERAGE(I89:I98)</f>
        <v>203.63320761522667</v>
      </c>
    </row>
    <row r="90" spans="1:16" ht="12.75">
      <c r="A90">
        <v>2</v>
      </c>
      <c r="B90" t="s">
        <v>16</v>
      </c>
      <c r="C90" t="s">
        <v>58</v>
      </c>
      <c r="D90" t="s">
        <v>42</v>
      </c>
      <c r="E90" s="8">
        <v>86.52717175228848</v>
      </c>
      <c r="F90" s="8">
        <v>117.5675636814798</v>
      </c>
      <c r="G90" s="8">
        <v>118.5669692353113</v>
      </c>
      <c r="H90" s="8">
        <v>113.28996546501844</v>
      </c>
      <c r="I90" s="8">
        <v>177.9111165786803</v>
      </c>
      <c r="K90" t="s">
        <v>59</v>
      </c>
      <c r="L90" s="8">
        <f>AVERAGE(E99:E108)</f>
        <v>107.75188643288591</v>
      </c>
      <c r="M90" s="8">
        <f>AVERAGE(F99:F108)</f>
        <v>130.5017574824618</v>
      </c>
      <c r="N90" s="8">
        <f>AVERAGE(G99:G108)</f>
        <v>122.00981342931482</v>
      </c>
      <c r="O90" s="8">
        <f>AVERAGE(H99:H108)</f>
        <v>131.1567027635419</v>
      </c>
      <c r="P90" s="8">
        <f>AVERAGE(I99:I108)</f>
        <v>228.35808920044943</v>
      </c>
    </row>
    <row r="91" spans="1:9" ht="12.75">
      <c r="A91">
        <v>3</v>
      </c>
      <c r="B91" t="s">
        <v>16</v>
      </c>
      <c r="C91" t="s">
        <v>58</v>
      </c>
      <c r="D91" t="s">
        <v>42</v>
      </c>
      <c r="E91" s="8">
        <v>143.33013313081125</v>
      </c>
      <c r="F91" s="8">
        <v>165.14017667621903</v>
      </c>
      <c r="G91" s="8">
        <v>150.14286374489515</v>
      </c>
      <c r="H91" s="8">
        <v>180.8813368761704</v>
      </c>
      <c r="I91" s="8">
        <v>307.5083041958112</v>
      </c>
    </row>
    <row r="92" spans="1:16" ht="12.75">
      <c r="A92">
        <v>4</v>
      </c>
      <c r="B92" t="s">
        <v>16</v>
      </c>
      <c r="C92" t="s">
        <v>58</v>
      </c>
      <c r="D92" t="s">
        <v>42</v>
      </c>
      <c r="E92" s="8">
        <v>78.77263925030704</v>
      </c>
      <c r="F92" s="8">
        <v>123.90849307564795</v>
      </c>
      <c r="G92" s="8">
        <v>145.73661767185968</v>
      </c>
      <c r="H92" s="8">
        <v>87.91202241455836</v>
      </c>
      <c r="I92" s="8">
        <v>170.36031633405588</v>
      </c>
      <c r="K92" t="s">
        <v>54</v>
      </c>
      <c r="L92" s="8">
        <f>STDEV(E89:E98)/AVERAGE(10)</f>
        <v>3.6770239134022256</v>
      </c>
      <c r="M92" s="8">
        <f>STDEV(F89:F98)/AVERAGE(10)</f>
        <v>2.7402979440679003</v>
      </c>
      <c r="N92" s="8">
        <f>STDEV(G89:G98)/AVERAGE(10)</f>
        <v>3.2865428806409875</v>
      </c>
      <c r="O92" s="8">
        <f>STDEV(H89:H98)/AVERAGE(10)</f>
        <v>3.701826513529549</v>
      </c>
      <c r="P92" s="8">
        <f>STDEV(I89:I98)/AVERAGE(10)</f>
        <v>5.966912165850591</v>
      </c>
    </row>
    <row r="93" spans="1:16" ht="12.75">
      <c r="A93">
        <v>5</v>
      </c>
      <c r="B93" t="s">
        <v>16</v>
      </c>
      <c r="C93" t="s">
        <v>58</v>
      </c>
      <c r="D93" t="s">
        <v>42</v>
      </c>
      <c r="E93" s="8">
        <v>46.07103799407795</v>
      </c>
      <c r="F93" s="8">
        <v>123.60811055064065</v>
      </c>
      <c r="G93" s="8">
        <v>76.41047539652803</v>
      </c>
      <c r="H93" s="8">
        <v>62.98548706746827</v>
      </c>
      <c r="I93" s="8">
        <v>171.84916943238485</v>
      </c>
      <c r="L93" s="8">
        <f>STDEV(E99:E108)/SQRT(10)</f>
        <v>15.279946844059154</v>
      </c>
      <c r="M93" s="8">
        <f>STDEV(F99:F108)/SQRT(10)</f>
        <v>9.515292178396447</v>
      </c>
      <c r="N93" s="8">
        <f>STDEV(G99:G108)/SQRT(10)</f>
        <v>13.06725192230188</v>
      </c>
      <c r="O93" s="8">
        <f>STDEV(H99:H108)/SQRT(10)</f>
        <v>10.427167592813019</v>
      </c>
      <c r="P93" s="8">
        <f>STDEV(I99:I108)/SQRT(10)</f>
        <v>20.51990600133787</v>
      </c>
    </row>
    <row r="94" spans="1:9" ht="12.75">
      <c r="A94">
        <v>1</v>
      </c>
      <c r="B94" t="s">
        <v>17</v>
      </c>
      <c r="C94" t="s">
        <v>58</v>
      </c>
      <c r="D94" t="s">
        <v>42</v>
      </c>
      <c r="E94" s="8">
        <v>101.3951225680589</v>
      </c>
      <c r="F94" s="8">
        <v>68.26292779792402</v>
      </c>
      <c r="G94" s="8">
        <v>140.50693387107623</v>
      </c>
      <c r="H94" s="8">
        <v>112.77196864081259</v>
      </c>
      <c r="I94" s="8">
        <v>247.8441440311629</v>
      </c>
    </row>
    <row r="95" spans="1:9" ht="12.75">
      <c r="A95">
        <v>2</v>
      </c>
      <c r="B95" t="s">
        <v>17</v>
      </c>
      <c r="C95" t="s">
        <v>58</v>
      </c>
      <c r="D95" t="s">
        <v>42</v>
      </c>
      <c r="E95" s="8">
        <v>154.6818778789657</v>
      </c>
      <c r="F95" s="8">
        <v>148.71121962853502</v>
      </c>
      <c r="G95" s="8">
        <v>188.09745896257385</v>
      </c>
      <c r="H95" s="8">
        <v>131.06852934096207</v>
      </c>
      <c r="I95" s="8">
        <v>211.61942988376248</v>
      </c>
    </row>
    <row r="96" spans="1:9" ht="12.75">
      <c r="A96">
        <v>3</v>
      </c>
      <c r="B96" t="s">
        <v>17</v>
      </c>
      <c r="C96" t="s">
        <v>58</v>
      </c>
      <c r="D96" t="s">
        <v>42</v>
      </c>
      <c r="E96" s="8">
        <v>127.28822196578474</v>
      </c>
      <c r="F96" s="8">
        <v>139.77323086414418</v>
      </c>
      <c r="G96" s="8">
        <v>101.07368082294731</v>
      </c>
      <c r="H96" s="8">
        <v>153.76164192906236</v>
      </c>
      <c r="I96" s="8">
        <v>204.50707928069508</v>
      </c>
    </row>
    <row r="97" spans="1:9" ht="12.75">
      <c r="A97">
        <v>4</v>
      </c>
      <c r="B97" t="s">
        <v>17</v>
      </c>
      <c r="C97" t="s">
        <v>58</v>
      </c>
      <c r="D97" t="s">
        <v>42</v>
      </c>
      <c r="E97" s="8">
        <v>124.7101126044208</v>
      </c>
      <c r="F97" s="8">
        <v>97.40353375770539</v>
      </c>
      <c r="G97" s="8">
        <v>88.81518831673093</v>
      </c>
      <c r="H97" s="8">
        <v>91.58377656671391</v>
      </c>
      <c r="I97" s="8">
        <v>195.32473292226427</v>
      </c>
    </row>
    <row r="98" spans="1:9" ht="12.75">
      <c r="A98">
        <v>5</v>
      </c>
      <c r="B98" t="s">
        <v>17</v>
      </c>
      <c r="C98" t="s">
        <v>58</v>
      </c>
      <c r="D98" t="s">
        <v>42</v>
      </c>
      <c r="E98" s="8">
        <v>140.95883920761767</v>
      </c>
      <c r="F98" s="8">
        <v>121.9570012070316</v>
      </c>
      <c r="G98" s="8">
        <v>119.17378665775581</v>
      </c>
      <c r="H98" s="8">
        <v>67.32002934488057</v>
      </c>
      <c r="I98" s="8">
        <v>88.93480349344978</v>
      </c>
    </row>
    <row r="99" spans="1:9" ht="12.75">
      <c r="A99">
        <v>1</v>
      </c>
      <c r="B99" t="s">
        <v>18</v>
      </c>
      <c r="C99" t="s">
        <v>59</v>
      </c>
      <c r="D99" t="s">
        <v>42</v>
      </c>
      <c r="E99" s="8">
        <v>75.39890527496709</v>
      </c>
      <c r="F99" s="8">
        <v>135.55342796248505</v>
      </c>
      <c r="G99" s="8">
        <v>124.33868672889652</v>
      </c>
      <c r="H99" s="8">
        <v>133.5206608811749</v>
      </c>
      <c r="I99" s="8">
        <v>252.12937399652594</v>
      </c>
    </row>
    <row r="100" spans="1:9" ht="12.75">
      <c r="A100">
        <v>2</v>
      </c>
      <c r="B100" t="s">
        <v>18</v>
      </c>
      <c r="C100" t="s">
        <v>59</v>
      </c>
      <c r="D100" t="s">
        <v>42</v>
      </c>
      <c r="E100" s="8">
        <v>91.58905171981925</v>
      </c>
      <c r="F100" s="8">
        <v>133.6404629092334</v>
      </c>
      <c r="G100" s="8">
        <v>87.80458660357073</v>
      </c>
      <c r="H100" s="8">
        <v>116.47797077285036</v>
      </c>
      <c r="I100" s="8">
        <v>194.00346672118906</v>
      </c>
    </row>
    <row r="101" spans="1:9" ht="12.75">
      <c r="A101">
        <v>3</v>
      </c>
      <c r="B101" t="s">
        <v>18</v>
      </c>
      <c r="C101" t="s">
        <v>59</v>
      </c>
      <c r="D101" t="s">
        <v>42</v>
      </c>
      <c r="E101" s="8">
        <v>148.4195268902495</v>
      </c>
      <c r="F101" s="8">
        <v>125.6931518058495</v>
      </c>
      <c r="G101" s="8">
        <v>126.36390317558983</v>
      </c>
      <c r="H101" s="8">
        <v>119.3435412013552</v>
      </c>
      <c r="I101" s="8">
        <v>212.74350570732335</v>
      </c>
    </row>
    <row r="102" spans="1:9" ht="12.75">
      <c r="A102">
        <v>4</v>
      </c>
      <c r="B102" t="s">
        <v>18</v>
      </c>
      <c r="C102" t="s">
        <v>59</v>
      </c>
      <c r="D102" t="s">
        <v>42</v>
      </c>
      <c r="E102" s="8">
        <v>181.07374248529197</v>
      </c>
      <c r="F102" s="8">
        <v>163.15244517149688</v>
      </c>
      <c r="G102" s="8">
        <v>151.28212146310773</v>
      </c>
      <c r="H102" s="8">
        <v>128.52533428876876</v>
      </c>
      <c r="I102" s="8">
        <v>255.43261836933132</v>
      </c>
    </row>
    <row r="103" spans="1:9" ht="12.75">
      <c r="A103">
        <v>5</v>
      </c>
      <c r="B103" t="s">
        <v>18</v>
      </c>
      <c r="C103" t="s">
        <v>59</v>
      </c>
      <c r="D103" t="s">
        <v>42</v>
      </c>
      <c r="E103" s="8">
        <v>17.651745496423928</v>
      </c>
      <c r="F103" s="8">
        <v>74.87886843603032</v>
      </c>
      <c r="G103" s="8">
        <v>61.27749053396944</v>
      </c>
      <c r="H103" s="8">
        <v>199.08897090230172</v>
      </c>
      <c r="I103" s="8">
        <v>196.3084888275174</v>
      </c>
    </row>
    <row r="104" spans="1:9" ht="12.75">
      <c r="A104">
        <v>1</v>
      </c>
      <c r="B104" t="s">
        <v>19</v>
      </c>
      <c r="C104" t="s">
        <v>59</v>
      </c>
      <c r="D104" t="s">
        <v>42</v>
      </c>
      <c r="E104" s="8">
        <v>72.5256821152854</v>
      </c>
      <c r="F104" s="8">
        <v>165.18923827160637</v>
      </c>
      <c r="G104" s="8">
        <v>124.12056622490911</v>
      </c>
      <c r="H104" s="8">
        <v>119.62908469819334</v>
      </c>
      <c r="I104" s="8">
        <v>220.15381070301544</v>
      </c>
    </row>
    <row r="105" spans="1:9" ht="12.75">
      <c r="A105">
        <v>2</v>
      </c>
      <c r="B105" t="s">
        <v>19</v>
      </c>
      <c r="C105" t="s">
        <v>59</v>
      </c>
      <c r="D105" t="s">
        <v>42</v>
      </c>
      <c r="E105" s="8">
        <v>151.38899970756947</v>
      </c>
      <c r="F105" s="8">
        <v>150.67330073777515</v>
      </c>
      <c r="G105" s="8">
        <v>137.91885893416926</v>
      </c>
      <c r="H105" s="8">
        <v>168.0174427735539</v>
      </c>
      <c r="I105" s="8">
        <v>299.2715384615385</v>
      </c>
    </row>
    <row r="106" spans="1:9" ht="12.75">
      <c r="A106">
        <v>3</v>
      </c>
      <c r="B106" t="s">
        <v>19</v>
      </c>
      <c r="C106" t="s">
        <v>59</v>
      </c>
      <c r="D106" t="s">
        <v>42</v>
      </c>
      <c r="E106" s="8">
        <v>117.70691350804184</v>
      </c>
      <c r="F106" s="8">
        <v>154.24165670947002</v>
      </c>
      <c r="G106" s="8">
        <v>184.81997393466233</v>
      </c>
      <c r="H106" s="8">
        <v>139.18112561363182</v>
      </c>
      <c r="I106" s="8">
        <v>252.94120153175714</v>
      </c>
    </row>
    <row r="107" spans="1:9" ht="12.75">
      <c r="A107">
        <v>4</v>
      </c>
      <c r="B107" t="s">
        <v>19</v>
      </c>
      <c r="C107" t="s">
        <v>59</v>
      </c>
      <c r="D107" t="s">
        <v>42</v>
      </c>
      <c r="E107" s="8">
        <v>136.31035594048208</v>
      </c>
      <c r="F107" s="8">
        <v>103.78207381404911</v>
      </c>
      <c r="G107" s="8">
        <v>162.01133228744044</v>
      </c>
      <c r="H107" s="8">
        <v>109.2148432288192</v>
      </c>
      <c r="I107" s="8">
        <v>316.21135992786606</v>
      </c>
    </row>
    <row r="108" spans="1:9" ht="12.75">
      <c r="A108">
        <v>5</v>
      </c>
      <c r="B108" t="s">
        <v>19</v>
      </c>
      <c r="C108" t="s">
        <v>59</v>
      </c>
      <c r="D108" t="s">
        <v>42</v>
      </c>
      <c r="E108" s="8">
        <v>85.45394119072868</v>
      </c>
      <c r="F108" s="8">
        <v>98.21294900662252</v>
      </c>
      <c r="G108" s="8">
        <v>60.160614406832806</v>
      </c>
      <c r="H108" s="8">
        <v>78.56805327476971</v>
      </c>
      <c r="I108" s="8">
        <v>84.38552775843019</v>
      </c>
    </row>
    <row r="111" spans="1:16" ht="12.75">
      <c r="A111" s="2" t="s">
        <v>27</v>
      </c>
      <c r="B111" s="2" t="s">
        <v>39</v>
      </c>
      <c r="C111" s="2" t="s">
        <v>57</v>
      </c>
      <c r="D111" s="2" t="s">
        <v>40</v>
      </c>
      <c r="E111" s="10" t="s">
        <v>51</v>
      </c>
      <c r="F111" s="10" t="s">
        <v>44</v>
      </c>
      <c r="G111" s="10" t="s">
        <v>45</v>
      </c>
      <c r="H111" s="10" t="s">
        <v>46</v>
      </c>
      <c r="I111" s="10" t="s">
        <v>47</v>
      </c>
      <c r="K111" s="10" t="s">
        <v>22</v>
      </c>
      <c r="L111" s="10" t="s">
        <v>51</v>
      </c>
      <c r="M111" s="10" t="s">
        <v>44</v>
      </c>
      <c r="N111" s="10" t="s">
        <v>45</v>
      </c>
      <c r="O111" s="10" t="s">
        <v>46</v>
      </c>
      <c r="P111" s="10" t="s">
        <v>47</v>
      </c>
    </row>
    <row r="112" spans="1:16" ht="12.75">
      <c r="A112">
        <v>1</v>
      </c>
      <c r="B112" t="s">
        <v>16</v>
      </c>
      <c r="C112" t="s">
        <v>58</v>
      </c>
      <c r="D112" t="s">
        <v>43</v>
      </c>
      <c r="E112" s="8">
        <v>6.140426215218505</v>
      </c>
      <c r="F112" s="8">
        <v>8.899905721575523</v>
      </c>
      <c r="G112" s="8">
        <v>6.931561985744496</v>
      </c>
      <c r="H112" s="8">
        <v>7.70103330194644</v>
      </c>
      <c r="I112" s="8">
        <v>12.718189433191176</v>
      </c>
      <c r="K112" t="s">
        <v>58</v>
      </c>
      <c r="L112" s="8">
        <f>AVERAGE(E112:E121)</f>
        <v>10.692101397763796</v>
      </c>
      <c r="M112" s="8">
        <f>AVERAGE(F112:F121)</f>
        <v>9.917842053789418</v>
      </c>
      <c r="N112" s="8">
        <f>AVERAGE(G112:G121)</f>
        <v>8.65506954696055</v>
      </c>
      <c r="O112" s="8">
        <f>AVERAGE(H112:H121)</f>
        <v>10.483300225181667</v>
      </c>
      <c r="P112" s="8">
        <f>AVERAGE(I112:I121)</f>
        <v>16.439178145485613</v>
      </c>
    </row>
    <row r="113" spans="1:16" ht="12.75">
      <c r="A113">
        <v>2</v>
      </c>
      <c r="B113" t="s">
        <v>16</v>
      </c>
      <c r="C113" t="s">
        <v>58</v>
      </c>
      <c r="D113" t="s">
        <v>43</v>
      </c>
      <c r="E113" s="8">
        <v>6.89807178814021</v>
      </c>
      <c r="F113" s="8">
        <v>7.83630012310732</v>
      </c>
      <c r="G113" s="8">
        <v>10.804851342909442</v>
      </c>
      <c r="H113" s="8">
        <v>5.939057503872216</v>
      </c>
      <c r="I113" s="8">
        <v>21.890306563316997</v>
      </c>
      <c r="K113" t="s">
        <v>59</v>
      </c>
      <c r="L113" s="8">
        <f>AVERAGE(E122:E131)</f>
        <v>12.910911518391861</v>
      </c>
      <c r="M113" s="8">
        <f>AVERAGE(F122:F131)</f>
        <v>12.00028604637399</v>
      </c>
      <c r="N113" s="8">
        <f>AVERAGE(G122:G131)</f>
        <v>9.08257652353454</v>
      </c>
      <c r="O113" s="8">
        <f>AVERAGE(H122:H131)</f>
        <v>7.955231285297414</v>
      </c>
      <c r="P113" s="8">
        <f>AVERAGE(I122:I131)</f>
        <v>15.026158405183887</v>
      </c>
    </row>
    <row r="114" spans="1:9" ht="12.75">
      <c r="A114">
        <v>3</v>
      </c>
      <c r="B114" t="s">
        <v>16</v>
      </c>
      <c r="C114" t="s">
        <v>58</v>
      </c>
      <c r="D114" t="s">
        <v>43</v>
      </c>
      <c r="E114" s="8">
        <v>6.392995010128511</v>
      </c>
      <c r="F114" s="8">
        <v>10.928126593153443</v>
      </c>
      <c r="G114" s="8">
        <v>6.450334900441688</v>
      </c>
      <c r="H114" s="8">
        <v>8.922042611975476</v>
      </c>
      <c r="I114" s="8">
        <v>9.822907607921852</v>
      </c>
    </row>
    <row r="115" spans="1:16" ht="12.75">
      <c r="A115">
        <v>4</v>
      </c>
      <c r="B115" t="s">
        <v>16</v>
      </c>
      <c r="C115" t="s">
        <v>58</v>
      </c>
      <c r="D115" t="s">
        <v>43</v>
      </c>
      <c r="E115" s="8">
        <v>14.86491296973447</v>
      </c>
      <c r="F115" s="8">
        <v>7.151542341276315</v>
      </c>
      <c r="G115" s="8">
        <v>11.524453544528447</v>
      </c>
      <c r="H115" s="8">
        <v>10.026842203243287</v>
      </c>
      <c r="I115" s="8">
        <v>17.572011933950606</v>
      </c>
      <c r="K115" t="s">
        <v>54</v>
      </c>
      <c r="L115" s="8">
        <f>STDEV(E112:E121)/AVERAGE(10)</f>
        <v>0.9000628406050577</v>
      </c>
      <c r="M115" s="8">
        <f>STDEV(F112:F121)/AVERAGE(10)</f>
        <v>0.31633190390987803</v>
      </c>
      <c r="N115" s="8">
        <f>STDEV(G112:G121)/AVERAGE(10)</f>
        <v>0.27433296044817385</v>
      </c>
      <c r="O115" s="8">
        <f>STDEV(H112:H121)/AVERAGE(10)</f>
        <v>0.4412896769265819</v>
      </c>
      <c r="P115" s="8">
        <f>STDEV(I112:I121)/AVERAGE(10)</f>
        <v>0.49178122709834815</v>
      </c>
    </row>
    <row r="116" spans="1:16" ht="12.75">
      <c r="A116">
        <v>5</v>
      </c>
      <c r="B116" t="s">
        <v>16</v>
      </c>
      <c r="C116" t="s">
        <v>58</v>
      </c>
      <c r="D116" t="s">
        <v>43</v>
      </c>
      <c r="E116" s="8">
        <v>33.74397829653923</v>
      </c>
      <c r="F116" s="8">
        <v>7.680540328044854</v>
      </c>
      <c r="G116" s="8">
        <v>13.035191806209594</v>
      </c>
      <c r="H116" s="8">
        <v>20.085623596520957</v>
      </c>
      <c r="I116" s="8">
        <v>12.670050986763341</v>
      </c>
      <c r="L116" s="8">
        <f>STDEV(E122:E131)/SQRT(10)</f>
        <v>3.646473103373274</v>
      </c>
      <c r="M116" s="8">
        <f>STDEV(F122:F131)/SQRT(10)</f>
        <v>1.3952919178004373</v>
      </c>
      <c r="N116" s="8">
        <f>STDEV(G122:G131)/SQRT(10)</f>
        <v>0.9805528811515578</v>
      </c>
      <c r="O116" s="8">
        <f>STDEV(H122:H131)/SQRT(10)</f>
        <v>0.6431067378680054</v>
      </c>
      <c r="P116" s="8">
        <f>STDEV(I122:I131)/SQRT(10)</f>
        <v>1.6491255233751758</v>
      </c>
    </row>
    <row r="117" spans="1:9" ht="12.75">
      <c r="A117">
        <v>1</v>
      </c>
      <c r="B117" t="s">
        <v>17</v>
      </c>
      <c r="C117" t="s">
        <v>58</v>
      </c>
      <c r="D117" t="s">
        <v>43</v>
      </c>
      <c r="E117" s="8">
        <v>6.555197393902155</v>
      </c>
      <c r="F117" s="8">
        <v>6.41685035609031</v>
      </c>
      <c r="G117" s="8">
        <v>7.889477695061451</v>
      </c>
      <c r="H117" s="8">
        <v>5.9167978590751655</v>
      </c>
      <c r="I117" s="8">
        <v>14.22331651125301</v>
      </c>
    </row>
    <row r="118" spans="1:9" ht="12.75">
      <c r="A118">
        <v>2</v>
      </c>
      <c r="B118" t="s">
        <v>17</v>
      </c>
      <c r="C118" t="s">
        <v>58</v>
      </c>
      <c r="D118" t="s">
        <v>43</v>
      </c>
      <c r="E118" s="8">
        <v>13.241429363741535</v>
      </c>
      <c r="F118" s="8">
        <v>10.648152433614507</v>
      </c>
      <c r="G118" s="8">
        <v>4.174222369601333</v>
      </c>
      <c r="H118" s="8">
        <v>10.189693121725753</v>
      </c>
      <c r="I118" s="8">
        <v>14.394969256169441</v>
      </c>
    </row>
    <row r="119" spans="1:9" ht="12.75">
      <c r="A119">
        <v>3</v>
      </c>
      <c r="B119" t="s">
        <v>17</v>
      </c>
      <c r="C119" t="s">
        <v>58</v>
      </c>
      <c r="D119" t="s">
        <v>43</v>
      </c>
      <c r="E119" s="8">
        <v>9.480471438121263</v>
      </c>
      <c r="F119" s="8">
        <v>14.380699773465077</v>
      </c>
      <c r="G119" s="8">
        <v>6.435855343787636</v>
      </c>
      <c r="H119" s="8">
        <v>12.093208660891499</v>
      </c>
      <c r="I119" s="8">
        <v>18.946702370528495</v>
      </c>
    </row>
    <row r="120" spans="1:9" ht="12.75">
      <c r="A120">
        <v>4</v>
      </c>
      <c r="B120" t="s">
        <v>17</v>
      </c>
      <c r="C120" t="s">
        <v>58</v>
      </c>
      <c r="D120" t="s">
        <v>43</v>
      </c>
      <c r="E120" s="8">
        <v>0.7872611771186799</v>
      </c>
      <c r="F120" s="8">
        <v>9.1742488291158</v>
      </c>
      <c r="G120" s="8">
        <v>10.028353351570885</v>
      </c>
      <c r="H120" s="8">
        <v>8.514241137836212</v>
      </c>
      <c r="I120" s="8">
        <v>15.76396057094267</v>
      </c>
    </row>
    <row r="121" spans="1:9" ht="12.75">
      <c r="A121">
        <v>5</v>
      </c>
      <c r="B121" t="s">
        <v>17</v>
      </c>
      <c r="C121" t="s">
        <v>58</v>
      </c>
      <c r="D121" t="s">
        <v>43</v>
      </c>
      <c r="E121" s="8">
        <v>8.816270324993393</v>
      </c>
      <c r="F121" s="8">
        <v>16.062054038451027</v>
      </c>
      <c r="G121" s="8">
        <v>9.276393129750536</v>
      </c>
      <c r="H121" s="8">
        <v>15.444462254729672</v>
      </c>
      <c r="I121" s="8">
        <v>26.389366220818555</v>
      </c>
    </row>
    <row r="122" spans="1:9" ht="12.75">
      <c r="A122">
        <v>1</v>
      </c>
      <c r="B122" t="s">
        <v>18</v>
      </c>
      <c r="C122" t="s">
        <v>59</v>
      </c>
      <c r="D122" t="s">
        <v>43</v>
      </c>
      <c r="E122" s="8">
        <v>11.523790378430588</v>
      </c>
      <c r="F122" s="8">
        <v>6.1212828877805565</v>
      </c>
      <c r="G122" s="8">
        <v>7.410276146223412</v>
      </c>
      <c r="H122" s="8">
        <v>5.715375162106252</v>
      </c>
      <c r="I122" s="8">
        <v>15.83078427567899</v>
      </c>
    </row>
    <row r="123" spans="1:9" ht="12.75">
      <c r="A123">
        <v>2</v>
      </c>
      <c r="B123" t="s">
        <v>18</v>
      </c>
      <c r="C123" t="s">
        <v>59</v>
      </c>
      <c r="D123" t="s">
        <v>43</v>
      </c>
      <c r="E123" s="8">
        <v>16.19916428290086</v>
      </c>
      <c r="F123" s="8">
        <v>7.6715441067596375</v>
      </c>
      <c r="G123" s="8">
        <v>5.6020843769420585</v>
      </c>
      <c r="H123" s="8">
        <v>5.494879997974576</v>
      </c>
      <c r="I123" s="8">
        <v>14.085183245160406</v>
      </c>
    </row>
    <row r="124" spans="1:9" ht="12.75">
      <c r="A124">
        <v>3</v>
      </c>
      <c r="B124" t="s">
        <v>18</v>
      </c>
      <c r="C124" t="s">
        <v>59</v>
      </c>
      <c r="D124" t="s">
        <v>43</v>
      </c>
      <c r="E124" s="8">
        <v>6.668743554419224</v>
      </c>
      <c r="F124" s="8">
        <v>10.642800057698144</v>
      </c>
      <c r="G124" s="8">
        <v>8.41634205806476</v>
      </c>
      <c r="H124" s="8">
        <v>7.205890422159907</v>
      </c>
      <c r="I124" s="8">
        <v>13.368692565175506</v>
      </c>
    </row>
    <row r="125" spans="1:9" ht="12.75">
      <c r="A125">
        <v>4</v>
      </c>
      <c r="B125" t="s">
        <v>18</v>
      </c>
      <c r="C125" t="s">
        <v>59</v>
      </c>
      <c r="D125" t="s">
        <v>43</v>
      </c>
      <c r="E125" s="8">
        <v>8.842517857674254</v>
      </c>
      <c r="F125" s="8">
        <v>10.506372739254926</v>
      </c>
      <c r="G125" s="8">
        <v>5.729418210141911</v>
      </c>
      <c r="H125" s="8">
        <v>9.73885452982603</v>
      </c>
      <c r="I125" s="8">
        <v>14.98053783718384</v>
      </c>
    </row>
    <row r="126" spans="1:9" ht="12.75">
      <c r="A126">
        <v>5</v>
      </c>
      <c r="B126" t="s">
        <v>18</v>
      </c>
      <c r="C126" t="s">
        <v>59</v>
      </c>
      <c r="D126" t="s">
        <v>43</v>
      </c>
      <c r="E126" s="8">
        <v>44.33904515268611</v>
      </c>
      <c r="F126" s="8">
        <v>21.620684846356014</v>
      </c>
      <c r="G126" s="8">
        <v>15.429934414422858</v>
      </c>
      <c r="H126" s="8">
        <v>6.399686442676233</v>
      </c>
      <c r="I126" s="8">
        <v>7.3309553515604335</v>
      </c>
    </row>
    <row r="127" spans="1:9" ht="12.75">
      <c r="A127">
        <v>1</v>
      </c>
      <c r="B127" t="s">
        <v>19</v>
      </c>
      <c r="C127" t="s">
        <v>59</v>
      </c>
      <c r="D127" t="s">
        <v>43</v>
      </c>
      <c r="E127" s="8">
        <v>11.10063053066896</v>
      </c>
      <c r="F127" s="8">
        <v>9.118220198121868</v>
      </c>
      <c r="G127" s="8">
        <v>7.468052285128821</v>
      </c>
      <c r="H127" s="8">
        <v>7.947083911091172</v>
      </c>
      <c r="I127" s="8">
        <v>16.161450052174143</v>
      </c>
    </row>
    <row r="128" spans="1:9" ht="12.75">
      <c r="A128">
        <v>2</v>
      </c>
      <c r="B128" t="s">
        <v>19</v>
      </c>
      <c r="C128" t="s">
        <v>59</v>
      </c>
      <c r="D128" t="s">
        <v>43</v>
      </c>
      <c r="E128" s="8">
        <v>7.168312197661382</v>
      </c>
      <c r="F128" s="8">
        <v>15.254170406109706</v>
      </c>
      <c r="G128" s="8">
        <v>10.41212318569857</v>
      </c>
      <c r="H128" s="8">
        <v>8.05208556944428</v>
      </c>
      <c r="I128" s="8">
        <v>12.066138036272754</v>
      </c>
    </row>
    <row r="129" spans="1:9" ht="12.75">
      <c r="A129">
        <v>3</v>
      </c>
      <c r="B129" t="s">
        <v>19</v>
      </c>
      <c r="C129" t="s">
        <v>59</v>
      </c>
      <c r="D129" t="s">
        <v>43</v>
      </c>
      <c r="E129" s="8">
        <v>9.323768303689757</v>
      </c>
      <c r="F129" s="8">
        <v>11.549294782107555</v>
      </c>
      <c r="G129" s="8">
        <v>9.215909257117616</v>
      </c>
      <c r="H129" s="8">
        <v>12.08587150853771</v>
      </c>
      <c r="I129" s="8">
        <v>15.861536038040057</v>
      </c>
    </row>
    <row r="130" spans="1:9" ht="12.75">
      <c r="A130">
        <v>4</v>
      </c>
      <c r="B130" t="s">
        <v>19</v>
      </c>
      <c r="C130" t="s">
        <v>59</v>
      </c>
      <c r="D130" t="s">
        <v>43</v>
      </c>
      <c r="E130" s="8">
        <v>10.216142642301595</v>
      </c>
      <c r="F130" s="8">
        <v>13.797456561292702</v>
      </c>
      <c r="G130" s="8">
        <v>8.244356507130039</v>
      </c>
      <c r="H130" s="8">
        <v>7.357161903917533</v>
      </c>
      <c r="I130" s="8">
        <v>12.700616723626704</v>
      </c>
    </row>
    <row r="131" spans="1:9" ht="12.75">
      <c r="A131">
        <v>5</v>
      </c>
      <c r="B131" t="s">
        <v>19</v>
      </c>
      <c r="C131" t="s">
        <v>59</v>
      </c>
      <c r="D131" t="s">
        <v>43</v>
      </c>
      <c r="E131" s="8">
        <v>3.727000283485889</v>
      </c>
      <c r="F131" s="8">
        <v>13.721033878258796</v>
      </c>
      <c r="G131" s="8">
        <v>12.897268794475366</v>
      </c>
      <c r="H131" s="8">
        <v>9.555423405240443</v>
      </c>
      <c r="I131" s="8">
        <v>27.875689926966032</v>
      </c>
    </row>
  </sheetData>
  <printOptions/>
  <pageMargins left="0.75" right="0.75" top="1" bottom="1" header="0.5" footer="0.5"/>
  <pageSetup orientation="portrait" paperSize="9" r:id="rId2"/>
  <ignoredErrors>
    <ignoredError sqref="K4:O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6"/>
  <sheetViews>
    <sheetView workbookViewId="0" topLeftCell="A1">
      <pane xSplit="3" ySplit="2" topLeftCell="L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06" sqref="P3:P106"/>
    </sheetView>
  </sheetViews>
  <sheetFormatPr defaultColWidth="9.00390625" defaultRowHeight="12.75"/>
  <cols>
    <col min="1" max="2" width="6.875" style="0" customWidth="1"/>
    <col min="3" max="14" width="11.375" style="0" customWidth="1"/>
    <col min="15" max="15" width="13.75390625" style="0" customWidth="1"/>
    <col min="16" max="18" width="11.375" style="0" customWidth="1"/>
    <col min="19" max="20" width="11.375" style="6" customWidth="1"/>
    <col min="21" max="21" width="11.375" style="0" customWidth="1"/>
    <col min="22" max="23" width="11.375" style="6" customWidth="1"/>
    <col min="24" max="16384" width="11.375" style="0" customWidth="1"/>
  </cols>
  <sheetData>
    <row r="1" spans="4:26" ht="12.75">
      <c r="D1" t="s">
        <v>0</v>
      </c>
      <c r="E1" t="s">
        <v>0</v>
      </c>
      <c r="F1" t="s">
        <v>0</v>
      </c>
      <c r="G1" t="s">
        <v>0</v>
      </c>
      <c r="N1" s="6"/>
      <c r="O1" s="6"/>
      <c r="P1" s="6" t="s">
        <v>23</v>
      </c>
      <c r="V1" s="6" t="s">
        <v>37</v>
      </c>
      <c r="W1" s="6" t="s">
        <v>37</v>
      </c>
      <c r="X1" t="s">
        <v>38</v>
      </c>
      <c r="Y1" t="s">
        <v>38</v>
      </c>
      <c r="Z1" t="s">
        <v>36</v>
      </c>
    </row>
    <row r="2" spans="1:38" s="2" customFormat="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 t="s">
        <v>14</v>
      </c>
      <c r="O2" s="7" t="s">
        <v>15</v>
      </c>
      <c r="P2" s="7" t="s">
        <v>21</v>
      </c>
      <c r="Q2" s="2" t="s">
        <v>48</v>
      </c>
      <c r="R2" s="2" t="s">
        <v>1</v>
      </c>
      <c r="S2" s="7" t="s">
        <v>22</v>
      </c>
      <c r="T2" s="7" t="s">
        <v>24</v>
      </c>
      <c r="V2" s="7" t="s">
        <v>33</v>
      </c>
      <c r="W2" s="7" t="s">
        <v>34</v>
      </c>
      <c r="X2" s="2" t="s">
        <v>33</v>
      </c>
      <c r="Y2" s="2" t="s">
        <v>34</v>
      </c>
      <c r="Z2" s="2" t="s">
        <v>35</v>
      </c>
      <c r="AB2" s="2" t="s">
        <v>49</v>
      </c>
      <c r="AC2" s="2" t="s">
        <v>50</v>
      </c>
      <c r="AK2" s="2" t="s">
        <v>18</v>
      </c>
      <c r="AL2" s="2" t="s">
        <v>56</v>
      </c>
    </row>
    <row r="3" spans="1:38" ht="12.75">
      <c r="A3" t="s">
        <v>16</v>
      </c>
      <c r="B3">
        <v>1</v>
      </c>
      <c r="C3" s="1">
        <v>144</v>
      </c>
      <c r="D3">
        <v>46</v>
      </c>
      <c r="E3">
        <v>38</v>
      </c>
      <c r="F3">
        <v>97</v>
      </c>
      <c r="G3">
        <v>96</v>
      </c>
      <c r="H3">
        <v>1.57</v>
      </c>
      <c r="I3">
        <v>10.47</v>
      </c>
      <c r="J3">
        <v>4.64</v>
      </c>
      <c r="K3">
        <f>(J3-H3)/(I3-H3)</f>
        <v>0.34494382022471903</v>
      </c>
      <c r="L3">
        <v>17.88</v>
      </c>
      <c r="M3">
        <v>16.96</v>
      </c>
      <c r="N3">
        <f>(100*(AVERAGE(D3,E3)))/(L3*K3)</f>
        <v>680.978510373172</v>
      </c>
      <c r="O3">
        <f>(100*(AVERAGE(G3,F3)))/(M3*K3)</f>
        <v>1649.5029500338028</v>
      </c>
      <c r="P3">
        <f>O3-N3</f>
        <v>968.5244396606308</v>
      </c>
      <c r="Q3">
        <v>58.77367896311066</v>
      </c>
      <c r="V3" s="6">
        <v>10.149101</v>
      </c>
      <c r="W3" s="6">
        <v>36.377758</v>
      </c>
      <c r="X3" s="6">
        <f>(V3/L3)*100</f>
        <v>56.76230984340045</v>
      </c>
      <c r="Y3" s="6">
        <f>(W3/M3)*100</f>
        <v>214.4914976415094</v>
      </c>
      <c r="Z3" s="6">
        <f>Y3-X3</f>
        <v>157.72918779810894</v>
      </c>
      <c r="AB3">
        <f>P3/($Q3/100)</f>
        <v>1647.8880627304711</v>
      </c>
      <c r="AC3">
        <f>Z3/($Q3/100)</f>
        <v>268.3670489592931</v>
      </c>
      <c r="AD3">
        <v>237.69061601668915</v>
      </c>
      <c r="AE3">
        <v>176.29996315613295</v>
      </c>
      <c r="AF3">
        <v>164.9067991628039</v>
      </c>
      <c r="AH3" t="s">
        <v>16</v>
      </c>
      <c r="AI3">
        <v>1</v>
      </c>
      <c r="AJ3" s="1">
        <v>144</v>
      </c>
      <c r="AK3" s="15">
        <v>968.5244396606308</v>
      </c>
      <c r="AL3">
        <v>157.72918779810894</v>
      </c>
    </row>
    <row r="4" spans="1:38" ht="12.75">
      <c r="A4" t="s">
        <v>17</v>
      </c>
      <c r="B4">
        <v>1</v>
      </c>
      <c r="C4" s="1">
        <v>144</v>
      </c>
      <c r="D4">
        <v>36</v>
      </c>
      <c r="E4">
        <v>34</v>
      </c>
      <c r="F4">
        <v>74</v>
      </c>
      <c r="G4">
        <v>74</v>
      </c>
      <c r="H4">
        <v>1.55</v>
      </c>
      <c r="I4">
        <v>10.66</v>
      </c>
      <c r="J4">
        <v>4.8</v>
      </c>
      <c r="K4">
        <f aca="true" t="shared" si="0" ref="K4:K67">(J4-H4)/(I4-H4)</f>
        <v>0.35675082327113067</v>
      </c>
      <c r="L4">
        <v>15.75</v>
      </c>
      <c r="M4">
        <v>16.11</v>
      </c>
      <c r="N4">
        <f aca="true" t="shared" si="1" ref="N4:N67">(100*(AVERAGE(D4,E4)))/(L4*K4)</f>
        <v>622.9059829059828</v>
      </c>
      <c r="O4">
        <f aca="true" t="shared" si="2" ref="O4:O67">(100*(AVERAGE(G4,F4)))/(M4*K4)</f>
        <v>1287.571026118512</v>
      </c>
      <c r="P4">
        <f aca="true" t="shared" si="3" ref="P4:P67">O4-N4</f>
        <v>664.6650432125292</v>
      </c>
      <c r="Q4">
        <v>52.638234279802155</v>
      </c>
      <c r="R4" s="3" t="s">
        <v>16</v>
      </c>
      <c r="S4" s="6">
        <f>AVERAGE(P3,P7,P11,P15,P19)</f>
        <v>1041.454488192458</v>
      </c>
      <c r="T4" s="6">
        <f>STDEV(P3,P7,P11,P15,P19)/2</f>
        <v>176.55428633239606</v>
      </c>
      <c r="V4" s="6">
        <v>5.743708</v>
      </c>
      <c r="W4" s="6">
        <v>22.209747</v>
      </c>
      <c r="X4" s="6">
        <f aca="true" t="shared" si="4" ref="X4:X67">(V4/L4)*100</f>
        <v>36.4679873015873</v>
      </c>
      <c r="Y4" s="6">
        <f aca="true" t="shared" si="5" ref="Y4:Y67">(W4/M4)*100</f>
        <v>137.8631098696462</v>
      </c>
      <c r="Z4" s="6">
        <f aca="true" t="shared" si="6" ref="Z4:Z67">Y4-X4</f>
        <v>101.3951225680589</v>
      </c>
      <c r="AB4">
        <f aca="true" t="shared" si="7" ref="AB4:AB22">P4/(Q4/100)</f>
        <v>1262.7039115321697</v>
      </c>
      <c r="AC4">
        <f aca="true" t="shared" si="8" ref="AC4:AC22">Z4/($Q4/100)</f>
        <v>192.62637502064783</v>
      </c>
      <c r="AD4">
        <v>231.81363193488156</v>
      </c>
      <c r="AE4">
        <v>251.4680171617864</v>
      </c>
      <c r="AF4">
        <v>165.7562186422262</v>
      </c>
      <c r="AH4" t="s">
        <v>16</v>
      </c>
      <c r="AI4">
        <v>1</v>
      </c>
      <c r="AJ4" s="1">
        <v>177</v>
      </c>
      <c r="AK4" s="15">
        <v>788.9198947621356</v>
      </c>
      <c r="AL4">
        <v>113.81560121436328</v>
      </c>
    </row>
    <row r="5" spans="1:38" ht="12.75">
      <c r="A5" t="s">
        <v>18</v>
      </c>
      <c r="B5">
        <v>1</v>
      </c>
      <c r="C5" s="1">
        <v>144</v>
      </c>
      <c r="D5">
        <v>38</v>
      </c>
      <c r="E5">
        <v>34</v>
      </c>
      <c r="F5">
        <v>88</v>
      </c>
      <c r="G5">
        <v>88</v>
      </c>
      <c r="H5">
        <v>1.28</v>
      </c>
      <c r="I5">
        <v>10.96</v>
      </c>
      <c r="J5">
        <v>4.87</v>
      </c>
      <c r="K5">
        <f t="shared" si="0"/>
        <v>0.3708677685950412</v>
      </c>
      <c r="L5">
        <v>16.95</v>
      </c>
      <c r="M5">
        <v>16.46</v>
      </c>
      <c r="N5">
        <f t="shared" si="1"/>
        <v>572.6822293982796</v>
      </c>
      <c r="O5">
        <f t="shared" si="2"/>
        <v>1441.5634085501447</v>
      </c>
      <c r="P5">
        <f t="shared" si="3"/>
        <v>868.8811791518651</v>
      </c>
      <c r="Q5">
        <v>55.043368774482296</v>
      </c>
      <c r="R5" s="3" t="s">
        <v>17</v>
      </c>
      <c r="S5" s="6">
        <f>AVERAGE(P4,P8,P12,P16,P20)</f>
        <v>1052.107443390561</v>
      </c>
      <c r="T5" s="6">
        <f>STDEV(P4,P8,P12,P16,P20)/2</f>
        <v>363.3663246258522</v>
      </c>
      <c r="V5" s="6">
        <v>7.213775</v>
      </c>
      <c r="W5" s="6">
        <v>19.415895</v>
      </c>
      <c r="X5" s="6">
        <f t="shared" si="4"/>
        <v>42.55914454277286</v>
      </c>
      <c r="Y5" s="6">
        <f t="shared" si="5"/>
        <v>117.95804981773996</v>
      </c>
      <c r="Z5" s="6">
        <f t="shared" si="6"/>
        <v>75.39890527496709</v>
      </c>
      <c r="AB5">
        <f t="shared" si="7"/>
        <v>1578.5392473192378</v>
      </c>
      <c r="AC5">
        <f t="shared" si="8"/>
        <v>136.98090606315048</v>
      </c>
      <c r="AD5">
        <v>214.8685869256827</v>
      </c>
      <c r="AE5">
        <v>178.6837478975832</v>
      </c>
      <c r="AF5">
        <v>187.98913215511394</v>
      </c>
      <c r="AH5" t="s">
        <v>16</v>
      </c>
      <c r="AI5">
        <v>1</v>
      </c>
      <c r="AJ5" s="1">
        <v>205</v>
      </c>
      <c r="AK5" s="15">
        <v>932.9239294843428</v>
      </c>
      <c r="AL5">
        <v>121.14269513008674</v>
      </c>
    </row>
    <row r="6" spans="1:38" ht="12.75">
      <c r="A6" t="s">
        <v>19</v>
      </c>
      <c r="B6">
        <v>1</v>
      </c>
      <c r="C6" s="1">
        <v>144</v>
      </c>
      <c r="D6">
        <v>31</v>
      </c>
      <c r="E6">
        <v>25</v>
      </c>
      <c r="F6">
        <v>78</v>
      </c>
      <c r="G6">
        <v>78</v>
      </c>
      <c r="H6">
        <v>0.99</v>
      </c>
      <c r="I6">
        <v>13.06</v>
      </c>
      <c r="J6">
        <v>5.25</v>
      </c>
      <c r="K6">
        <f t="shared" si="0"/>
        <v>0.3529411764705882</v>
      </c>
      <c r="L6">
        <v>17.69</v>
      </c>
      <c r="M6">
        <v>17.63</v>
      </c>
      <c r="N6">
        <f t="shared" si="1"/>
        <v>448.464292443942</v>
      </c>
      <c r="O6">
        <f t="shared" si="2"/>
        <v>1253.545093590471</v>
      </c>
      <c r="P6">
        <f t="shared" si="3"/>
        <v>805.080801146529</v>
      </c>
      <c r="Q6">
        <v>63.64673086670046</v>
      </c>
      <c r="R6" s="3" t="s">
        <v>18</v>
      </c>
      <c r="S6" s="6">
        <f>AVERAGE(P5,P9,P13,P17,P21)</f>
        <v>1145.225675969478</v>
      </c>
      <c r="T6" s="6">
        <f>STDEV(P5,P9,P13,P17,P21)/2</f>
        <v>186.14373715872813</v>
      </c>
      <c r="V6" s="6">
        <v>5.967355</v>
      </c>
      <c r="W6" s="6">
        <v>18.733393</v>
      </c>
      <c r="X6" s="6">
        <f t="shared" si="4"/>
        <v>33.73292820802713</v>
      </c>
      <c r="Y6" s="6">
        <f t="shared" si="5"/>
        <v>106.25861032331254</v>
      </c>
      <c r="Z6" s="6">
        <f t="shared" si="6"/>
        <v>72.5256821152854</v>
      </c>
      <c r="AB6">
        <f t="shared" si="7"/>
        <v>1264.9209003878968</v>
      </c>
      <c r="AC6">
        <f t="shared" si="8"/>
        <v>113.95036497189575</v>
      </c>
      <c r="AD6">
        <v>277.3425207563399</v>
      </c>
      <c r="AE6">
        <v>177.65684349209715</v>
      </c>
      <c r="AF6">
        <v>156.474941204887</v>
      </c>
      <c r="AH6" t="s">
        <v>16</v>
      </c>
      <c r="AI6">
        <v>1</v>
      </c>
      <c r="AJ6" s="1">
        <v>259</v>
      </c>
      <c r="AK6" s="15">
        <v>3312.7447018678167</v>
      </c>
      <c r="AL6">
        <v>260.47298</v>
      </c>
    </row>
    <row r="7" spans="1:38" ht="12.75">
      <c r="A7" t="s">
        <v>16</v>
      </c>
      <c r="B7">
        <v>2</v>
      </c>
      <c r="C7" s="1">
        <v>144</v>
      </c>
      <c r="D7">
        <v>30</v>
      </c>
      <c r="E7" t="s">
        <v>20</v>
      </c>
      <c r="F7">
        <v>68</v>
      </c>
      <c r="G7">
        <v>70</v>
      </c>
      <c r="H7">
        <v>1.28</v>
      </c>
      <c r="I7">
        <v>11.7</v>
      </c>
      <c r="J7">
        <v>5.13</v>
      </c>
      <c r="K7">
        <f t="shared" si="0"/>
        <v>0.3694817658349328</v>
      </c>
      <c r="L7">
        <v>16.63</v>
      </c>
      <c r="M7">
        <v>17.21</v>
      </c>
      <c r="N7">
        <f t="shared" si="1"/>
        <v>488.2429656933566</v>
      </c>
      <c r="O7">
        <f t="shared" si="2"/>
        <v>1085.1136080653803</v>
      </c>
      <c r="P7">
        <f t="shared" si="3"/>
        <v>596.8706423720237</v>
      </c>
      <c r="Q7">
        <v>65.48958060859715</v>
      </c>
      <c r="R7" s="3" t="s">
        <v>19</v>
      </c>
      <c r="S7" s="6">
        <f>AVERAGE(P6,P10,P14,P18,P22)</f>
        <v>939.7618613174375</v>
      </c>
      <c r="T7" s="6">
        <f>STDEV(P6,P10,P14,P18,P22)/2</f>
        <v>202.35782404821921</v>
      </c>
      <c r="V7" s="6">
        <v>6.928452</v>
      </c>
      <c r="W7" s="6">
        <v>22.06142</v>
      </c>
      <c r="X7" s="6">
        <f t="shared" si="4"/>
        <v>41.662369212266995</v>
      </c>
      <c r="Y7" s="6">
        <f t="shared" si="5"/>
        <v>128.18954096455548</v>
      </c>
      <c r="Z7" s="6">
        <f t="shared" si="6"/>
        <v>86.52717175228848</v>
      </c>
      <c r="AB7">
        <f t="shared" si="7"/>
        <v>911.3978694401188</v>
      </c>
      <c r="AC7">
        <f t="shared" si="8"/>
        <v>132.12356980788118</v>
      </c>
      <c r="AD7">
        <v>185.42453838797869</v>
      </c>
      <c r="AE7">
        <v>207.3170450949716</v>
      </c>
      <c r="AF7">
        <v>181.5047516581621</v>
      </c>
      <c r="AH7" t="s">
        <v>17</v>
      </c>
      <c r="AI7">
        <v>1</v>
      </c>
      <c r="AJ7" s="1">
        <v>144</v>
      </c>
      <c r="AK7" s="15">
        <v>664.6650432125292</v>
      </c>
      <c r="AL7">
        <v>101.3951225680589</v>
      </c>
    </row>
    <row r="8" spans="1:38" ht="12.75">
      <c r="A8" t="s">
        <v>17</v>
      </c>
      <c r="B8">
        <v>2</v>
      </c>
      <c r="C8" s="1">
        <v>144</v>
      </c>
      <c r="D8">
        <v>32</v>
      </c>
      <c r="E8">
        <v>41</v>
      </c>
      <c r="F8">
        <v>110</v>
      </c>
      <c r="G8">
        <v>176</v>
      </c>
      <c r="H8">
        <v>1.58</v>
      </c>
      <c r="I8">
        <v>9.77</v>
      </c>
      <c r="J8">
        <v>4.16</v>
      </c>
      <c r="K8">
        <f t="shared" si="0"/>
        <v>0.31501831501831506</v>
      </c>
      <c r="L8">
        <v>16.68</v>
      </c>
      <c r="M8">
        <v>16.55</v>
      </c>
      <c r="N8">
        <f t="shared" si="1"/>
        <v>694.6419608499247</v>
      </c>
      <c r="O8">
        <f t="shared" si="2"/>
        <v>2742.851120635143</v>
      </c>
      <c r="P8">
        <f t="shared" si="3"/>
        <v>2048.2091597852186</v>
      </c>
      <c r="Q8">
        <v>56.57223297554117</v>
      </c>
      <c r="R8" s="3"/>
      <c r="V8" s="6">
        <v>8.051024</v>
      </c>
      <c r="W8" s="6">
        <v>33.588127</v>
      </c>
      <c r="X8" s="6">
        <f t="shared" si="4"/>
        <v>48.26752997601918</v>
      </c>
      <c r="Y8" s="6">
        <f t="shared" si="5"/>
        <v>202.94940785498488</v>
      </c>
      <c r="Z8" s="6">
        <f t="shared" si="6"/>
        <v>154.6818778789657</v>
      </c>
      <c r="AB8">
        <f t="shared" si="7"/>
        <v>3620.520265959372</v>
      </c>
      <c r="AC8">
        <f t="shared" si="8"/>
        <v>273.4236740236892</v>
      </c>
      <c r="AD8">
        <v>244.7353137231788</v>
      </c>
      <c r="AE8">
        <v>322.58662165191816</v>
      </c>
      <c r="AF8">
        <v>206.9739598685104</v>
      </c>
      <c r="AH8" t="s">
        <v>17</v>
      </c>
      <c r="AI8">
        <v>1</v>
      </c>
      <c r="AJ8" s="1">
        <v>177</v>
      </c>
      <c r="AK8" s="15">
        <v>1108.5263207773303</v>
      </c>
      <c r="AL8">
        <v>140.50693387107623</v>
      </c>
    </row>
    <row r="9" spans="1:38" ht="12.75">
      <c r="A9" t="s">
        <v>18</v>
      </c>
      <c r="B9">
        <v>2</v>
      </c>
      <c r="C9" s="1">
        <v>144</v>
      </c>
      <c r="D9">
        <v>32</v>
      </c>
      <c r="E9">
        <v>33</v>
      </c>
      <c r="F9">
        <v>97</v>
      </c>
      <c r="G9">
        <v>97</v>
      </c>
      <c r="H9">
        <v>1.01</v>
      </c>
      <c r="I9">
        <v>16.12</v>
      </c>
      <c r="J9">
        <v>4.35</v>
      </c>
      <c r="K9">
        <f t="shared" si="0"/>
        <v>0.22104566512243545</v>
      </c>
      <c r="L9">
        <v>19.38</v>
      </c>
      <c r="M9">
        <v>19.57</v>
      </c>
      <c r="N9">
        <f t="shared" si="1"/>
        <v>758.6606971814884</v>
      </c>
      <c r="O9">
        <f t="shared" si="2"/>
        <v>2242.326792505944</v>
      </c>
      <c r="P9">
        <f t="shared" si="3"/>
        <v>1483.6660953244555</v>
      </c>
      <c r="Q9">
        <v>44.15809689010033</v>
      </c>
      <c r="R9" s="3">
        <v>1</v>
      </c>
      <c r="S9" s="6">
        <f>AVERAGE(P3:P6)</f>
        <v>826.7878657928886</v>
      </c>
      <c r="T9" s="6">
        <f>STDEV(P3:P6)/SQRT(5)</f>
        <v>56.93043102962682</v>
      </c>
      <c r="V9" s="6">
        <v>6.846197</v>
      </c>
      <c r="W9" s="6">
        <v>24.837294</v>
      </c>
      <c r="X9" s="6">
        <f t="shared" si="4"/>
        <v>35.32609391124871</v>
      </c>
      <c r="Y9" s="6">
        <f t="shared" si="5"/>
        <v>126.91514563106796</v>
      </c>
      <c r="Z9" s="6">
        <f t="shared" si="6"/>
        <v>91.58905171981925</v>
      </c>
      <c r="AB9">
        <f t="shared" si="7"/>
        <v>3359.8959190133805</v>
      </c>
      <c r="AC9">
        <f t="shared" si="8"/>
        <v>207.41168250018566</v>
      </c>
      <c r="AD9">
        <v>197.3363506209479</v>
      </c>
      <c r="AE9">
        <v>121.82224345123011</v>
      </c>
      <c r="AF9">
        <v>156.19459110060586</v>
      </c>
      <c r="AH9" t="s">
        <v>17</v>
      </c>
      <c r="AI9">
        <v>1</v>
      </c>
      <c r="AJ9" s="1">
        <v>205</v>
      </c>
      <c r="AK9" s="15">
        <v>667.2489426176517</v>
      </c>
      <c r="AL9">
        <v>112.77196864081259</v>
      </c>
    </row>
    <row r="10" spans="1:38" ht="12.75">
      <c r="A10" t="s">
        <v>19</v>
      </c>
      <c r="B10">
        <v>2</v>
      </c>
      <c r="C10" s="1">
        <v>144</v>
      </c>
      <c r="D10">
        <v>38</v>
      </c>
      <c r="E10" t="s">
        <v>20</v>
      </c>
      <c r="F10">
        <v>105</v>
      </c>
      <c r="G10">
        <v>109</v>
      </c>
      <c r="H10">
        <v>1.45</v>
      </c>
      <c r="I10">
        <v>11.52</v>
      </c>
      <c r="J10">
        <v>5.08</v>
      </c>
      <c r="K10">
        <f t="shared" si="0"/>
        <v>0.36047666335650447</v>
      </c>
      <c r="L10">
        <v>17.87</v>
      </c>
      <c r="M10">
        <v>17.72</v>
      </c>
      <c r="N10">
        <f t="shared" si="1"/>
        <v>589.9047451675015</v>
      </c>
      <c r="O10">
        <f t="shared" si="2"/>
        <v>1675.108358363027</v>
      </c>
      <c r="P10">
        <f t="shared" si="3"/>
        <v>1085.2036131955256</v>
      </c>
      <c r="Q10">
        <v>61.68649066821389</v>
      </c>
      <c r="R10" s="3">
        <v>2</v>
      </c>
      <c r="S10" s="6">
        <f>AVERAGE(P7:P10)</f>
        <v>1303.487377669306</v>
      </c>
      <c r="T10" s="6">
        <f>STDEV(P7:P10)/SQRT(5)</f>
        <v>274.9581683927924</v>
      </c>
      <c r="V10" s="6">
        <v>8.579357</v>
      </c>
      <c r="W10" s="6">
        <v>35.333473</v>
      </c>
      <c r="X10" s="6">
        <f t="shared" si="4"/>
        <v>48.00983212087297</v>
      </c>
      <c r="Y10" s="6">
        <f t="shared" si="5"/>
        <v>199.39883182844244</v>
      </c>
      <c r="Z10" s="6">
        <f t="shared" si="6"/>
        <v>151.38899970756947</v>
      </c>
      <c r="AB10">
        <f t="shared" si="7"/>
        <v>1759.2241047272196</v>
      </c>
      <c r="AC10">
        <f t="shared" si="8"/>
        <v>245.4167809963907</v>
      </c>
      <c r="AD10">
        <v>361.49403297728213</v>
      </c>
      <c r="AE10">
        <v>259.9960824790847</v>
      </c>
      <c r="AF10">
        <v>329.24193915780586</v>
      </c>
      <c r="AH10" t="s">
        <v>17</v>
      </c>
      <c r="AI10">
        <v>1</v>
      </c>
      <c r="AJ10" s="1">
        <v>259</v>
      </c>
      <c r="AK10" s="15">
        <v>3525.1657060158086</v>
      </c>
      <c r="AL10">
        <v>247.8441440311629</v>
      </c>
    </row>
    <row r="11" spans="1:38" ht="12.75">
      <c r="A11" t="s">
        <v>16</v>
      </c>
      <c r="B11">
        <v>3</v>
      </c>
      <c r="C11" s="1">
        <v>144</v>
      </c>
      <c r="D11">
        <v>34</v>
      </c>
      <c r="E11" t="s">
        <v>20</v>
      </c>
      <c r="F11">
        <v>93</v>
      </c>
      <c r="G11">
        <v>91</v>
      </c>
      <c r="H11">
        <v>1</v>
      </c>
      <c r="I11">
        <v>12.24</v>
      </c>
      <c r="J11">
        <v>4.97</v>
      </c>
      <c r="K11">
        <f t="shared" si="0"/>
        <v>0.3532028469750889</v>
      </c>
      <c r="L11">
        <v>18.33</v>
      </c>
      <c r="M11">
        <v>18.07</v>
      </c>
      <c r="N11">
        <f t="shared" si="1"/>
        <v>525.1607459657196</v>
      </c>
      <c r="O11">
        <f t="shared" si="2"/>
        <v>1441.4695718720511</v>
      </c>
      <c r="P11">
        <f t="shared" si="3"/>
        <v>916.3088259063315</v>
      </c>
      <c r="Q11">
        <v>64.67743328439424</v>
      </c>
      <c r="R11" s="3">
        <v>3</v>
      </c>
      <c r="S11" s="6">
        <f>AVERAGE(P11:P14)</f>
        <v>1052.5762328132319</v>
      </c>
      <c r="T11" s="6">
        <f>STDEV(P11:P14)/SQRT(5)</f>
        <v>56.744522488296475</v>
      </c>
      <c r="V11" s="6">
        <v>8.222278</v>
      </c>
      <c r="W11" s="6">
        <v>34.005405</v>
      </c>
      <c r="X11" s="6">
        <f t="shared" si="4"/>
        <v>44.85694489907256</v>
      </c>
      <c r="Y11" s="6">
        <f t="shared" si="5"/>
        <v>188.1870780298838</v>
      </c>
      <c r="Z11" s="6">
        <f t="shared" si="6"/>
        <v>143.33013313081125</v>
      </c>
      <c r="AB11">
        <f t="shared" si="7"/>
        <v>1416.7365329375618</v>
      </c>
      <c r="AC11">
        <f t="shared" si="8"/>
        <v>221.6076394073523</v>
      </c>
      <c r="AD11">
        <v>242.83210986968186</v>
      </c>
      <c r="AE11">
        <v>255.70971177415427</v>
      </c>
      <c r="AF11">
        <v>282.02189167657735</v>
      </c>
      <c r="AH11" t="s">
        <v>18</v>
      </c>
      <c r="AI11">
        <v>1</v>
      </c>
      <c r="AJ11" s="1">
        <v>144</v>
      </c>
      <c r="AK11" s="15">
        <v>868.8811791518651</v>
      </c>
      <c r="AL11">
        <v>75.39890527496709</v>
      </c>
    </row>
    <row r="12" spans="1:38" ht="12.75">
      <c r="A12" t="s">
        <v>17</v>
      </c>
      <c r="B12">
        <v>3</v>
      </c>
      <c r="C12" s="1">
        <v>144</v>
      </c>
      <c r="D12">
        <v>32</v>
      </c>
      <c r="E12" t="s">
        <v>20</v>
      </c>
      <c r="F12">
        <v>92</v>
      </c>
      <c r="G12">
        <v>85</v>
      </c>
      <c r="H12">
        <v>1</v>
      </c>
      <c r="I12">
        <v>9.21</v>
      </c>
      <c r="J12">
        <v>3.5</v>
      </c>
      <c r="K12">
        <f t="shared" si="0"/>
        <v>0.3045066991473812</v>
      </c>
      <c r="L12">
        <v>15.06</v>
      </c>
      <c r="M12">
        <v>15.26</v>
      </c>
      <c r="N12">
        <f t="shared" si="1"/>
        <v>697.7954847277557</v>
      </c>
      <c r="O12">
        <f t="shared" si="2"/>
        <v>1904.5478374836175</v>
      </c>
      <c r="P12">
        <f t="shared" si="3"/>
        <v>1206.752352755862</v>
      </c>
      <c r="Q12">
        <v>56.99680511182123</v>
      </c>
      <c r="R12" s="3">
        <v>4</v>
      </c>
      <c r="S12" s="6">
        <f>AVERAGE(P15:P18)</f>
        <v>1065.7104245731584</v>
      </c>
      <c r="T12" s="6">
        <f>STDEV(P15:P18)/SQRT(5)</f>
        <v>298.9670037936498</v>
      </c>
      <c r="V12" s="6">
        <v>6.900592</v>
      </c>
      <c r="W12" s="6">
        <v>26.416416</v>
      </c>
      <c r="X12" s="6">
        <f t="shared" si="4"/>
        <v>45.82066401062417</v>
      </c>
      <c r="Y12" s="6">
        <f t="shared" si="5"/>
        <v>173.1088859764089</v>
      </c>
      <c r="Z12" s="6">
        <f t="shared" si="6"/>
        <v>127.28822196578474</v>
      </c>
      <c r="AB12">
        <f t="shared" si="7"/>
        <v>2117.228062850806</v>
      </c>
      <c r="AC12">
        <f t="shared" si="8"/>
        <v>223.325187641763</v>
      </c>
      <c r="AD12">
        <v>209.419427924487</v>
      </c>
      <c r="AE12">
        <v>135.78300073524667</v>
      </c>
      <c r="AF12">
        <v>246.69309869020944</v>
      </c>
      <c r="AH12" t="s">
        <v>18</v>
      </c>
      <c r="AI12">
        <v>1</v>
      </c>
      <c r="AJ12" s="1">
        <v>177</v>
      </c>
      <c r="AK12" s="15">
        <v>921.3840043198874</v>
      </c>
      <c r="AL12">
        <v>124.33868672889652</v>
      </c>
    </row>
    <row r="13" spans="1:38" ht="12.75">
      <c r="A13" t="s">
        <v>18</v>
      </c>
      <c r="B13">
        <v>3</v>
      </c>
      <c r="C13" s="1">
        <v>144</v>
      </c>
      <c r="D13">
        <v>40</v>
      </c>
      <c r="E13">
        <v>32</v>
      </c>
      <c r="F13">
        <v>92</v>
      </c>
      <c r="G13">
        <v>85</v>
      </c>
      <c r="H13">
        <v>0.99</v>
      </c>
      <c r="I13">
        <v>12.33</v>
      </c>
      <c r="J13">
        <v>4.28</v>
      </c>
      <c r="K13">
        <f t="shared" si="0"/>
        <v>0.29012345679012347</v>
      </c>
      <c r="L13">
        <v>17.14</v>
      </c>
      <c r="M13">
        <v>17.8</v>
      </c>
      <c r="N13">
        <f t="shared" si="1"/>
        <v>723.9504456416494</v>
      </c>
      <c r="O13">
        <f t="shared" si="2"/>
        <v>1713.7222089409515</v>
      </c>
      <c r="P13">
        <f t="shared" si="3"/>
        <v>989.7717632993022</v>
      </c>
      <c r="Q13">
        <v>52.49030093320757</v>
      </c>
      <c r="R13" s="3">
        <v>5</v>
      </c>
      <c r="S13" s="6">
        <f>AVERAGE(P19:P22)</f>
        <v>974.624935238833</v>
      </c>
      <c r="T13" s="6">
        <f>STDEV(P19:P22)/SQRT(5)</f>
        <v>241.6116027681985</v>
      </c>
      <c r="V13" s="6">
        <v>6.922462</v>
      </c>
      <c r="W13" s="6">
        <v>33.607697</v>
      </c>
      <c r="X13" s="6">
        <f t="shared" si="4"/>
        <v>40.387759626604435</v>
      </c>
      <c r="Y13" s="6">
        <f t="shared" si="5"/>
        <v>188.80728651685394</v>
      </c>
      <c r="Z13" s="6">
        <f t="shared" si="6"/>
        <v>148.4195268902495</v>
      </c>
      <c r="AB13">
        <f t="shared" si="7"/>
        <v>1885.6279078276937</v>
      </c>
      <c r="AC13">
        <f t="shared" si="8"/>
        <v>282.75609827253453</v>
      </c>
      <c r="AD13">
        <v>197.2905167585486</v>
      </c>
      <c r="AE13">
        <v>192.05644194260265</v>
      </c>
      <c r="AF13">
        <v>154.40282657059208</v>
      </c>
      <c r="AH13" t="s">
        <v>18</v>
      </c>
      <c r="AI13">
        <v>1</v>
      </c>
      <c r="AJ13" s="1">
        <v>205</v>
      </c>
      <c r="AK13" s="15">
        <v>763.1206688282789</v>
      </c>
      <c r="AL13">
        <v>133.5206608811749</v>
      </c>
    </row>
    <row r="14" spans="1:38" ht="12.75">
      <c r="A14" t="s">
        <v>19</v>
      </c>
      <c r="B14">
        <v>3</v>
      </c>
      <c r="C14" s="1">
        <v>144</v>
      </c>
      <c r="D14">
        <v>40</v>
      </c>
      <c r="E14">
        <v>24</v>
      </c>
      <c r="F14">
        <v>80</v>
      </c>
      <c r="G14">
        <v>81</v>
      </c>
      <c r="H14">
        <v>0.99</v>
      </c>
      <c r="I14">
        <v>11.39</v>
      </c>
      <c r="J14">
        <v>3.87</v>
      </c>
      <c r="K14">
        <f t="shared" si="0"/>
        <v>0.2769230769230769</v>
      </c>
      <c r="L14">
        <v>15.3</v>
      </c>
      <c r="M14">
        <v>15.69</v>
      </c>
      <c r="N14">
        <f t="shared" si="1"/>
        <v>755.2650689905593</v>
      </c>
      <c r="O14">
        <f t="shared" si="2"/>
        <v>1852.7370582819915</v>
      </c>
      <c r="P14">
        <f t="shared" si="3"/>
        <v>1097.4719892914322</v>
      </c>
      <c r="Q14">
        <v>54.109967916805005</v>
      </c>
      <c r="V14" s="6">
        <v>5.196636</v>
      </c>
      <c r="W14" s="6">
        <v>23.797314</v>
      </c>
      <c r="X14" s="6">
        <f t="shared" si="4"/>
        <v>33.96494117647059</v>
      </c>
      <c r="Y14" s="6">
        <f t="shared" si="5"/>
        <v>151.67185468451243</v>
      </c>
      <c r="Z14" s="6">
        <f t="shared" si="6"/>
        <v>117.70691350804184</v>
      </c>
      <c r="AB14">
        <f t="shared" si="7"/>
        <v>2028.2251709681552</v>
      </c>
      <c r="AC14">
        <f t="shared" si="8"/>
        <v>217.53277268435684</v>
      </c>
      <c r="AD14">
        <v>281.64094734461713</v>
      </c>
      <c r="AE14">
        <v>319.13143234664227</v>
      </c>
      <c r="AF14">
        <v>299.01256096588554</v>
      </c>
      <c r="AH14" t="s">
        <v>18</v>
      </c>
      <c r="AI14">
        <v>1</v>
      </c>
      <c r="AJ14" s="1">
        <v>259</v>
      </c>
      <c r="AK14" s="15">
        <v>3991.40572930099</v>
      </c>
      <c r="AL14">
        <v>252.12937399652594</v>
      </c>
    </row>
    <row r="15" spans="1:38" ht="12.75">
      <c r="A15" t="s">
        <v>16</v>
      </c>
      <c r="B15">
        <v>4</v>
      </c>
      <c r="C15" s="1">
        <v>144</v>
      </c>
      <c r="D15">
        <v>35</v>
      </c>
      <c r="E15">
        <v>29</v>
      </c>
      <c r="F15">
        <v>72</v>
      </c>
      <c r="G15">
        <v>78</v>
      </c>
      <c r="H15">
        <v>1.52</v>
      </c>
      <c r="I15">
        <v>9.32</v>
      </c>
      <c r="J15">
        <v>3.34</v>
      </c>
      <c r="K15">
        <f t="shared" si="0"/>
        <v>0.23333333333333328</v>
      </c>
      <c r="L15">
        <v>14.99</v>
      </c>
      <c r="M15">
        <v>15.41</v>
      </c>
      <c r="N15">
        <f t="shared" si="1"/>
        <v>914.8956447155248</v>
      </c>
      <c r="O15">
        <f t="shared" si="2"/>
        <v>2085.8440715676284</v>
      </c>
      <c r="P15">
        <f t="shared" si="3"/>
        <v>1170.9484268521037</v>
      </c>
      <c r="Q15">
        <v>40.82984658298483</v>
      </c>
      <c r="V15" s="6">
        <v>5.560194</v>
      </c>
      <c r="W15" s="6">
        <v>17.854847</v>
      </c>
      <c r="X15" s="6">
        <f t="shared" si="4"/>
        <v>37.09268845897265</v>
      </c>
      <c r="Y15" s="6">
        <f t="shared" si="5"/>
        <v>115.86532770927968</v>
      </c>
      <c r="Z15" s="6">
        <f t="shared" si="6"/>
        <v>78.77263925030704</v>
      </c>
      <c r="AB15">
        <f t="shared" si="7"/>
        <v>2867.8736876275143</v>
      </c>
      <c r="AC15">
        <f t="shared" si="8"/>
        <v>192.929060093834</v>
      </c>
      <c r="AD15">
        <v>182.05161925609366</v>
      </c>
      <c r="AE15">
        <v>224.46011342307776</v>
      </c>
      <c r="AF15">
        <v>151.53217083313487</v>
      </c>
      <c r="AH15" t="s">
        <v>19</v>
      </c>
      <c r="AI15">
        <v>1</v>
      </c>
      <c r="AJ15" s="1">
        <v>144</v>
      </c>
      <c r="AK15" s="15">
        <v>805.080801146529</v>
      </c>
      <c r="AL15">
        <v>72.5256821152854</v>
      </c>
    </row>
    <row r="16" spans="1:38" ht="12.75">
      <c r="A16" t="s">
        <v>17</v>
      </c>
      <c r="B16">
        <v>4</v>
      </c>
      <c r="C16" s="1">
        <v>144</v>
      </c>
      <c r="D16">
        <v>84</v>
      </c>
      <c r="E16">
        <v>82</v>
      </c>
      <c r="F16">
        <v>88</v>
      </c>
      <c r="G16">
        <v>86</v>
      </c>
      <c r="H16">
        <v>1.01</v>
      </c>
      <c r="I16">
        <v>10.05</v>
      </c>
      <c r="J16">
        <v>3.68</v>
      </c>
      <c r="K16">
        <f t="shared" si="0"/>
        <v>0.29535398230088494</v>
      </c>
      <c r="L16">
        <v>16.54</v>
      </c>
      <c r="M16">
        <v>16.39</v>
      </c>
      <c r="N16">
        <f t="shared" si="1"/>
        <v>1699.02494916421</v>
      </c>
      <c r="O16">
        <f t="shared" si="2"/>
        <v>1797.2043792117695</v>
      </c>
      <c r="P16">
        <f t="shared" si="3"/>
        <v>98.17943004755944</v>
      </c>
      <c r="Q16">
        <v>27.562935190144614</v>
      </c>
      <c r="S16" s="6">
        <f>AVERAGE(Q3:Q6)</f>
        <v>57.5255032210239</v>
      </c>
      <c r="V16" s="6">
        <v>7.237844</v>
      </c>
      <c r="W16" s="6">
        <v>27.612192</v>
      </c>
      <c r="X16" s="6">
        <f t="shared" si="4"/>
        <v>43.75963724304716</v>
      </c>
      <c r="Y16" s="6">
        <f t="shared" si="5"/>
        <v>168.46974984746797</v>
      </c>
      <c r="Z16" s="6">
        <f t="shared" si="6"/>
        <v>124.7101126044208</v>
      </c>
      <c r="AB16">
        <f t="shared" si="7"/>
        <v>356.2009247936134</v>
      </c>
      <c r="AC16">
        <f t="shared" si="8"/>
        <v>452.4558496549818</v>
      </c>
      <c r="AD16">
        <v>132.1828262888104</v>
      </c>
      <c r="AE16">
        <v>278.3661875708747</v>
      </c>
      <c r="AF16">
        <v>117.06067043119754</v>
      </c>
      <c r="AH16" t="s">
        <v>19</v>
      </c>
      <c r="AI16">
        <v>1</v>
      </c>
      <c r="AJ16" s="1">
        <v>177</v>
      </c>
      <c r="AK16" s="15">
        <v>926.9388782274157</v>
      </c>
      <c r="AL16">
        <v>124.12056622490911</v>
      </c>
    </row>
    <row r="17" spans="1:38" ht="12.75">
      <c r="A17" t="s">
        <v>18</v>
      </c>
      <c r="B17">
        <v>4</v>
      </c>
      <c r="C17" s="1">
        <v>144</v>
      </c>
      <c r="D17">
        <v>36</v>
      </c>
      <c r="E17">
        <v>31</v>
      </c>
      <c r="F17">
        <v>105</v>
      </c>
      <c r="G17">
        <v>98</v>
      </c>
      <c r="H17">
        <v>1.01</v>
      </c>
      <c r="I17">
        <v>11.16</v>
      </c>
      <c r="J17">
        <v>3.43</v>
      </c>
      <c r="K17">
        <f t="shared" si="0"/>
        <v>0.23842364532019703</v>
      </c>
      <c r="L17">
        <v>18.08</v>
      </c>
      <c r="M17">
        <v>17.9</v>
      </c>
      <c r="N17">
        <f t="shared" si="1"/>
        <v>777.1360528047979</v>
      </c>
      <c r="O17">
        <f t="shared" si="2"/>
        <v>2378.2838542869017</v>
      </c>
      <c r="P17">
        <f t="shared" si="3"/>
        <v>1601.1478014821037</v>
      </c>
      <c r="Q17">
        <v>20.079775948400172</v>
      </c>
      <c r="S17" s="6">
        <f>AVERAGE(Q7:Q10)</f>
        <v>56.97660028561313</v>
      </c>
      <c r="V17" s="6">
        <v>3.705386</v>
      </c>
      <c r="W17" s="6">
        <v>36.080696</v>
      </c>
      <c r="X17" s="6">
        <f t="shared" si="4"/>
        <v>20.494391592920355</v>
      </c>
      <c r="Y17" s="6">
        <f t="shared" si="5"/>
        <v>201.56813407821232</v>
      </c>
      <c r="Z17" s="6">
        <f t="shared" si="6"/>
        <v>181.07374248529197</v>
      </c>
      <c r="AB17">
        <f t="shared" si="7"/>
        <v>7973.932605605954</v>
      </c>
      <c r="AC17">
        <f t="shared" si="8"/>
        <v>901.7717276856307</v>
      </c>
      <c r="AD17">
        <v>276.4798921169677</v>
      </c>
      <c r="AE17">
        <v>288.95966488170995</v>
      </c>
      <c r="AF17">
        <v>180.952190832214</v>
      </c>
      <c r="AH17" t="s">
        <v>19</v>
      </c>
      <c r="AI17">
        <v>1</v>
      </c>
      <c r="AJ17" s="1">
        <v>205</v>
      </c>
      <c r="AK17" s="15">
        <v>950.7023743035754</v>
      </c>
      <c r="AL17">
        <v>119.62908469819334</v>
      </c>
    </row>
    <row r="18" spans="1:38" ht="12.75">
      <c r="A18" t="s">
        <v>19</v>
      </c>
      <c r="B18">
        <v>4</v>
      </c>
      <c r="C18" s="1">
        <v>144</v>
      </c>
      <c r="D18">
        <v>24</v>
      </c>
      <c r="E18">
        <v>31</v>
      </c>
      <c r="F18">
        <v>79</v>
      </c>
      <c r="G18">
        <v>79</v>
      </c>
      <c r="H18">
        <v>1.56</v>
      </c>
      <c r="I18">
        <v>12.87</v>
      </c>
      <c r="J18">
        <v>4.21</v>
      </c>
      <c r="K18">
        <f t="shared" si="0"/>
        <v>0.2343059239610964</v>
      </c>
      <c r="L18">
        <v>16.79</v>
      </c>
      <c r="M18">
        <v>16.12</v>
      </c>
      <c r="N18">
        <f t="shared" si="1"/>
        <v>699.0346904604044</v>
      </c>
      <c r="O18">
        <f t="shared" si="2"/>
        <v>2091.6007303712718</v>
      </c>
      <c r="P18">
        <f t="shared" si="3"/>
        <v>1392.5660399108674</v>
      </c>
      <c r="Q18">
        <v>25.280298985584622</v>
      </c>
      <c r="S18" s="6">
        <f>AVERAGE(Q11:Q14)</f>
        <v>57.06862681155701</v>
      </c>
      <c r="V18" s="6">
        <v>9.949989</v>
      </c>
      <c r="W18" s="6">
        <v>31.526167</v>
      </c>
      <c r="X18" s="6">
        <f t="shared" si="4"/>
        <v>59.26139964264444</v>
      </c>
      <c r="Y18" s="6">
        <f t="shared" si="5"/>
        <v>195.57175558312653</v>
      </c>
      <c r="Z18" s="6">
        <f t="shared" si="6"/>
        <v>136.31035594048208</v>
      </c>
      <c r="AB18">
        <f t="shared" si="7"/>
        <v>5508.503046996948</v>
      </c>
      <c r="AC18">
        <f t="shared" si="8"/>
        <v>539.1959803094467</v>
      </c>
      <c r="AD18">
        <v>145.93541789201274</v>
      </c>
      <c r="AE18">
        <v>241.85808525129428</v>
      </c>
      <c r="AF18">
        <v>135.47353507094277</v>
      </c>
      <c r="AH18" t="s">
        <v>19</v>
      </c>
      <c r="AI18">
        <v>1</v>
      </c>
      <c r="AJ18" s="1">
        <v>259</v>
      </c>
      <c r="AK18" s="15">
        <v>3558.0048154725855</v>
      </c>
      <c r="AL18">
        <v>220.15381070301544</v>
      </c>
    </row>
    <row r="19" spans="1:38" ht="12.75">
      <c r="A19" t="s">
        <v>16</v>
      </c>
      <c r="B19">
        <v>5</v>
      </c>
      <c r="C19" s="1">
        <v>144</v>
      </c>
      <c r="D19">
        <v>40</v>
      </c>
      <c r="E19" t="s">
        <v>20</v>
      </c>
      <c r="F19">
        <v>106</v>
      </c>
      <c r="G19">
        <v>113</v>
      </c>
      <c r="H19">
        <v>1.58</v>
      </c>
      <c r="I19">
        <v>9.53</v>
      </c>
      <c r="J19">
        <v>3.78</v>
      </c>
      <c r="K19">
        <f t="shared" si="0"/>
        <v>0.27672955974842767</v>
      </c>
      <c r="L19">
        <v>16.96</v>
      </c>
      <c r="M19">
        <v>16.44</v>
      </c>
      <c r="N19">
        <f t="shared" si="1"/>
        <v>852.2727272727273</v>
      </c>
      <c r="O19">
        <f t="shared" si="2"/>
        <v>2406.892833443928</v>
      </c>
      <c r="P19">
        <f t="shared" si="3"/>
        <v>1554.6201061712006</v>
      </c>
      <c r="Q19">
        <v>33.68421052631581</v>
      </c>
      <c r="S19" s="6">
        <f>AVERAGE(Q15:Q18)</f>
        <v>28.43821417677856</v>
      </c>
      <c r="V19" s="6">
        <v>7.511442</v>
      </c>
      <c r="W19" s="6">
        <v>14.855217</v>
      </c>
      <c r="X19" s="6">
        <f t="shared" si="4"/>
        <v>44.289162735849054</v>
      </c>
      <c r="Y19" s="6">
        <f t="shared" si="5"/>
        <v>90.360200729927</v>
      </c>
      <c r="Z19" s="6">
        <f t="shared" si="6"/>
        <v>46.07103799407795</v>
      </c>
      <c r="AB19">
        <f t="shared" si="7"/>
        <v>4615.278440195749</v>
      </c>
      <c r="AC19">
        <f t="shared" si="8"/>
        <v>136.77339404491883</v>
      </c>
      <c r="AD19">
        <v>232.25866768205734</v>
      </c>
      <c r="AE19">
        <v>136.45010200187318</v>
      </c>
      <c r="AF19">
        <v>264.95768034061285</v>
      </c>
      <c r="AH19" t="s">
        <v>16</v>
      </c>
      <c r="AI19">
        <v>2</v>
      </c>
      <c r="AJ19" s="1">
        <v>144</v>
      </c>
      <c r="AK19" s="15">
        <v>596.8706423720237</v>
      </c>
      <c r="AL19">
        <v>86.52717175228848</v>
      </c>
    </row>
    <row r="20" spans="1:38" ht="12.75">
      <c r="A20" t="s">
        <v>17</v>
      </c>
      <c r="B20">
        <v>5</v>
      </c>
      <c r="C20" s="1">
        <v>144</v>
      </c>
      <c r="D20">
        <v>32</v>
      </c>
      <c r="E20">
        <v>39</v>
      </c>
      <c r="F20">
        <v>93</v>
      </c>
      <c r="G20">
        <v>99</v>
      </c>
      <c r="H20">
        <v>1.56</v>
      </c>
      <c r="I20">
        <v>10.4</v>
      </c>
      <c r="J20">
        <v>4.26</v>
      </c>
      <c r="K20">
        <f t="shared" si="0"/>
        <v>0.30542986425339363</v>
      </c>
      <c r="L20">
        <v>15.36</v>
      </c>
      <c r="M20">
        <v>15.72</v>
      </c>
      <c r="N20">
        <f t="shared" si="1"/>
        <v>756.7033179012346</v>
      </c>
      <c r="O20">
        <f t="shared" si="2"/>
        <v>1999.4345490528697</v>
      </c>
      <c r="P20">
        <f t="shared" si="3"/>
        <v>1242.731231151635</v>
      </c>
      <c r="Q20">
        <v>39.14053426248547</v>
      </c>
      <c r="S20" s="6">
        <f>AVERAGE(Q19:Q22)</f>
        <v>40.31998226376457</v>
      </c>
      <c r="V20" s="6">
        <v>6.958399</v>
      </c>
      <c r="W20" s="6">
        <v>29.280216</v>
      </c>
      <c r="X20" s="6">
        <f t="shared" si="4"/>
        <v>45.30207682291667</v>
      </c>
      <c r="Y20" s="6">
        <f t="shared" si="5"/>
        <v>186.26091603053433</v>
      </c>
      <c r="Z20" s="6">
        <f t="shared" si="6"/>
        <v>140.95883920761767</v>
      </c>
      <c r="AB20">
        <f t="shared" si="7"/>
        <v>3175.049228550618</v>
      </c>
      <c r="AC20">
        <f t="shared" si="8"/>
        <v>360.1351945334091</v>
      </c>
      <c r="AD20">
        <v>350.7796912723446</v>
      </c>
      <c r="AE20">
        <v>217.7722699780189</v>
      </c>
      <c r="AF20">
        <v>155.43153333384066</v>
      </c>
      <c r="AH20" t="s">
        <v>16</v>
      </c>
      <c r="AI20">
        <v>2</v>
      </c>
      <c r="AJ20" s="1">
        <v>177</v>
      </c>
      <c r="AK20" s="15">
        <v>1281.0984767668558</v>
      </c>
      <c r="AL20">
        <v>118.5669692353113</v>
      </c>
    </row>
    <row r="21" spans="1:38" ht="12.75">
      <c r="A21" t="s">
        <v>18</v>
      </c>
      <c r="B21">
        <v>5</v>
      </c>
      <c r="C21" s="1">
        <v>144</v>
      </c>
      <c r="D21">
        <v>35</v>
      </c>
      <c r="E21">
        <v>22</v>
      </c>
      <c r="F21">
        <v>75</v>
      </c>
      <c r="G21">
        <v>70</v>
      </c>
      <c r="H21">
        <v>1.29</v>
      </c>
      <c r="I21">
        <v>9.91</v>
      </c>
      <c r="J21">
        <v>4.13</v>
      </c>
      <c r="K21">
        <f t="shared" si="0"/>
        <v>0.32946635730858465</v>
      </c>
      <c r="L21">
        <v>16.24</v>
      </c>
      <c r="M21">
        <v>16.73</v>
      </c>
      <c r="N21">
        <f t="shared" si="1"/>
        <v>532.6571497953238</v>
      </c>
      <c r="O21">
        <f t="shared" si="2"/>
        <v>1315.318690384988</v>
      </c>
      <c r="P21">
        <f t="shared" si="3"/>
        <v>782.6615405896642</v>
      </c>
      <c r="Q21">
        <v>44.42869928400961</v>
      </c>
      <c r="V21" s="6">
        <v>13.386565</v>
      </c>
      <c r="W21" s="6">
        <v>16.743607</v>
      </c>
      <c r="X21" s="6">
        <f t="shared" si="4"/>
        <v>82.42958743842365</v>
      </c>
      <c r="Y21" s="6">
        <f t="shared" si="5"/>
        <v>100.08133293484758</v>
      </c>
      <c r="Z21" s="6">
        <f t="shared" si="6"/>
        <v>17.651745496423928</v>
      </c>
      <c r="AB21">
        <f t="shared" si="7"/>
        <v>1761.6125459503446</v>
      </c>
      <c r="AC21">
        <f t="shared" si="8"/>
        <v>39.73050253752756</v>
      </c>
      <c r="AD21">
        <v>150.12071260271395</v>
      </c>
      <c r="AE21">
        <v>129.83837971383767</v>
      </c>
      <c r="AF21">
        <v>581.0899933025233</v>
      </c>
      <c r="AH21" t="s">
        <v>16</v>
      </c>
      <c r="AI21">
        <v>2</v>
      </c>
      <c r="AJ21" s="1">
        <v>205</v>
      </c>
      <c r="AK21" s="15">
        <v>672.8356195084419</v>
      </c>
      <c r="AL21">
        <v>113.28996546501844</v>
      </c>
    </row>
    <row r="22" spans="1:38" ht="12.75">
      <c r="A22" t="s">
        <v>19</v>
      </c>
      <c r="B22">
        <v>5</v>
      </c>
      <c r="C22" s="1">
        <v>144</v>
      </c>
      <c r="D22">
        <v>53</v>
      </c>
      <c r="E22">
        <v>59</v>
      </c>
      <c r="F22">
        <v>68</v>
      </c>
      <c r="G22">
        <v>76</v>
      </c>
      <c r="H22">
        <v>0.98</v>
      </c>
      <c r="I22">
        <v>9.77</v>
      </c>
      <c r="J22">
        <v>3.56</v>
      </c>
      <c r="K22">
        <f t="shared" si="0"/>
        <v>0.2935153583617748</v>
      </c>
      <c r="L22">
        <v>17.25</v>
      </c>
      <c r="M22">
        <v>17.22</v>
      </c>
      <c r="N22">
        <f t="shared" si="1"/>
        <v>1106.0330299966295</v>
      </c>
      <c r="O22">
        <f t="shared" si="2"/>
        <v>1424.5198930394617</v>
      </c>
      <c r="P22">
        <f t="shared" si="3"/>
        <v>318.4868630428323</v>
      </c>
      <c r="Q22">
        <v>44.02648498224741</v>
      </c>
      <c r="V22" s="6">
        <v>5.700937</v>
      </c>
      <c r="W22" s="6">
        <v>20.406191</v>
      </c>
      <c r="X22" s="6">
        <f t="shared" si="4"/>
        <v>33.04891014492753</v>
      </c>
      <c r="Y22" s="6">
        <f t="shared" si="5"/>
        <v>118.50285133565622</v>
      </c>
      <c r="Z22" s="6">
        <f t="shared" si="6"/>
        <v>85.45394119072868</v>
      </c>
      <c r="AB22">
        <f t="shared" si="7"/>
        <v>723.3983434545233</v>
      </c>
      <c r="AC22">
        <f t="shared" si="8"/>
        <v>194.09666982314366</v>
      </c>
      <c r="AD22">
        <v>161.65792661140415</v>
      </c>
      <c r="AE22">
        <v>117.43878488899215</v>
      </c>
      <c r="AF22">
        <v>195.3609758495332</v>
      </c>
      <c r="AH22" t="s">
        <v>16</v>
      </c>
      <c r="AI22">
        <v>2</v>
      </c>
      <c r="AJ22" s="1">
        <v>259</v>
      </c>
      <c r="AK22" s="15">
        <v>3894.5288829293404</v>
      </c>
      <c r="AL22">
        <v>177.9111165786803</v>
      </c>
    </row>
    <row r="23" spans="24:38" ht="12.75">
      <c r="X23" s="6"/>
      <c r="Y23" s="6"/>
      <c r="Z23" s="6"/>
      <c r="AH23" t="s">
        <v>17</v>
      </c>
      <c r="AI23">
        <v>2</v>
      </c>
      <c r="AJ23" s="1">
        <v>144</v>
      </c>
      <c r="AK23" s="15">
        <v>2048.2091597852186</v>
      </c>
      <c r="AL23">
        <v>154.6818778789657</v>
      </c>
    </row>
    <row r="24" spans="1:38" ht="12.75">
      <c r="A24" t="s">
        <v>16</v>
      </c>
      <c r="B24">
        <v>1</v>
      </c>
      <c r="C24" s="1">
        <v>158</v>
      </c>
      <c r="D24">
        <v>44</v>
      </c>
      <c r="E24" t="s">
        <v>20</v>
      </c>
      <c r="F24">
        <v>108</v>
      </c>
      <c r="G24">
        <v>128</v>
      </c>
      <c r="H24">
        <v>1.06</v>
      </c>
      <c r="I24">
        <v>10.32</v>
      </c>
      <c r="J24">
        <v>4.52</v>
      </c>
      <c r="K24">
        <f t="shared" si="0"/>
        <v>0.37365010799136067</v>
      </c>
      <c r="L24">
        <v>15.37</v>
      </c>
      <c r="M24">
        <v>15.5</v>
      </c>
      <c r="N24">
        <f t="shared" si="1"/>
        <v>766.1498076351726</v>
      </c>
      <c r="O24">
        <f t="shared" si="2"/>
        <v>2037.4417303747905</v>
      </c>
      <c r="P24">
        <f t="shared" si="3"/>
        <v>1271.2919227396178</v>
      </c>
      <c r="Q24">
        <v>60.0963153768619</v>
      </c>
      <c r="R24" s="3" t="s">
        <v>16</v>
      </c>
      <c r="S24" s="6">
        <f>AVERAGE(P40,P28,P32,P36,P40)</f>
        <v>1102.1716921347077</v>
      </c>
      <c r="T24" s="6">
        <f>AVERAGE(P40,P28,P32,P36,P40)/2</f>
        <v>551.0858460673538</v>
      </c>
      <c r="V24" s="6">
        <v>4.681011</v>
      </c>
      <c r="W24" s="6">
        <v>26.861315</v>
      </c>
      <c r="X24" s="6">
        <f t="shared" si="4"/>
        <v>30.455504229017567</v>
      </c>
      <c r="Y24" s="6">
        <f t="shared" si="5"/>
        <v>173.2988064516129</v>
      </c>
      <c r="Z24" s="6">
        <f t="shared" si="6"/>
        <v>142.84330222259533</v>
      </c>
      <c r="AB24">
        <f>P24/(Q24/100)</f>
        <v>2115.4240734517425</v>
      </c>
      <c r="AC24">
        <f>Z24/($Q24/100)</f>
        <v>237.69061601668915</v>
      </c>
      <c r="AH24" t="s">
        <v>17</v>
      </c>
      <c r="AI24">
        <v>2</v>
      </c>
      <c r="AJ24" s="1">
        <v>177</v>
      </c>
      <c r="AK24" s="15">
        <v>785.1606208667445</v>
      </c>
      <c r="AL24">
        <v>188.09745896257385</v>
      </c>
    </row>
    <row r="25" spans="1:38" ht="12.75">
      <c r="A25" t="s">
        <v>17</v>
      </c>
      <c r="B25">
        <v>1</v>
      </c>
      <c r="C25" s="1">
        <v>158</v>
      </c>
      <c r="D25">
        <v>53</v>
      </c>
      <c r="E25" t="s">
        <v>20</v>
      </c>
      <c r="F25">
        <v>63</v>
      </c>
      <c r="G25">
        <v>94</v>
      </c>
      <c r="H25">
        <v>1.08</v>
      </c>
      <c r="I25">
        <v>11.42</v>
      </c>
      <c r="J25">
        <v>4.61</v>
      </c>
      <c r="K25">
        <f t="shared" si="0"/>
        <v>0.3413926499032882</v>
      </c>
      <c r="L25">
        <v>18.62</v>
      </c>
      <c r="M25">
        <v>18.08</v>
      </c>
      <c r="N25">
        <f t="shared" si="1"/>
        <v>833.76186317676</v>
      </c>
      <c r="O25">
        <f t="shared" si="2"/>
        <v>1271.794855724636</v>
      </c>
      <c r="P25">
        <f t="shared" si="3"/>
        <v>438.0329925478759</v>
      </c>
      <c r="Q25">
        <v>29.447331128956066</v>
      </c>
      <c r="R25" s="3" t="s">
        <v>17</v>
      </c>
      <c r="S25" s="6">
        <f>AVERAGE(P41,P29,P33,P37,P41)</f>
        <v>1680.980149531155</v>
      </c>
      <c r="T25" s="6">
        <f>AVERAGE(P41,P29,P33,P37,P41)/2</f>
        <v>840.4900747655774</v>
      </c>
      <c r="V25" s="6">
        <v>5.131546</v>
      </c>
      <c r="W25" s="6">
        <v>17.324663</v>
      </c>
      <c r="X25" s="6">
        <f t="shared" si="4"/>
        <v>27.559323308270677</v>
      </c>
      <c r="Y25" s="6">
        <f t="shared" si="5"/>
        <v>95.8222511061947</v>
      </c>
      <c r="Z25" s="6">
        <f t="shared" si="6"/>
        <v>68.26292779792402</v>
      </c>
      <c r="AB25">
        <f aca="true" t="shared" si="9" ref="AB25:AB43">P25/(Q25/100)</f>
        <v>1487.513386627933</v>
      </c>
      <c r="AC25">
        <f aca="true" t="shared" si="10" ref="AC25:AC43">Z25/($Q25/100)</f>
        <v>231.81363193488156</v>
      </c>
      <c r="AH25" t="s">
        <v>17</v>
      </c>
      <c r="AI25">
        <v>2</v>
      </c>
      <c r="AJ25" s="1">
        <v>205</v>
      </c>
      <c r="AK25" s="15">
        <v>1335.5480919003112</v>
      </c>
      <c r="AL25">
        <v>131.06852934096207</v>
      </c>
    </row>
    <row r="26" spans="1:38" ht="12.75">
      <c r="A26" t="s">
        <v>18</v>
      </c>
      <c r="B26">
        <v>1</v>
      </c>
      <c r="C26" s="1">
        <v>158</v>
      </c>
      <c r="D26">
        <v>35</v>
      </c>
      <c r="E26" t="s">
        <v>20</v>
      </c>
      <c r="F26">
        <v>93</v>
      </c>
      <c r="G26">
        <v>96</v>
      </c>
      <c r="H26">
        <v>1.06</v>
      </c>
      <c r="I26">
        <v>9.75</v>
      </c>
      <c r="J26">
        <v>5.02</v>
      </c>
      <c r="K26">
        <f t="shared" si="0"/>
        <v>0.45569620253164556</v>
      </c>
      <c r="L26">
        <v>15.27</v>
      </c>
      <c r="M26">
        <v>15.56</v>
      </c>
      <c r="N26">
        <f t="shared" si="1"/>
        <v>502.9833369715492</v>
      </c>
      <c r="O26">
        <f t="shared" si="2"/>
        <v>1332.7442159383033</v>
      </c>
      <c r="P26">
        <f t="shared" si="3"/>
        <v>829.7608789667541</v>
      </c>
      <c r="Q26">
        <v>63.08666608831441</v>
      </c>
      <c r="R26" s="3" t="s">
        <v>18</v>
      </c>
      <c r="S26" s="6">
        <f>AVERAGE(P42,P30,P34,P38,P42)</f>
        <v>1462.9922046908896</v>
      </c>
      <c r="T26" s="6">
        <f>AVERAGE(P42,P30,P34,P38,P42)/2</f>
        <v>731.4961023454448</v>
      </c>
      <c r="V26" s="6">
        <v>4.126302</v>
      </c>
      <c r="W26" s="6">
        <v>25.29678</v>
      </c>
      <c r="X26" s="6">
        <f t="shared" si="4"/>
        <v>27.022278978388997</v>
      </c>
      <c r="Y26" s="6">
        <f t="shared" si="5"/>
        <v>162.57570694087403</v>
      </c>
      <c r="Z26" s="6">
        <f t="shared" si="6"/>
        <v>135.55342796248505</v>
      </c>
      <c r="AB26">
        <f t="shared" si="9"/>
        <v>1315.2714042697705</v>
      </c>
      <c r="AC26">
        <f t="shared" si="10"/>
        <v>214.8685869256827</v>
      </c>
      <c r="AH26" t="s">
        <v>17</v>
      </c>
      <c r="AI26">
        <v>2</v>
      </c>
      <c r="AJ26" s="1">
        <v>259</v>
      </c>
      <c r="AK26" s="15">
        <v>3046.2551871848655</v>
      </c>
      <c r="AL26">
        <v>211.61942988376248</v>
      </c>
    </row>
    <row r="27" spans="1:38" ht="12.75">
      <c r="A27" t="s">
        <v>19</v>
      </c>
      <c r="B27">
        <v>1</v>
      </c>
      <c r="C27" s="1">
        <v>158</v>
      </c>
      <c r="D27">
        <v>40</v>
      </c>
      <c r="E27" t="s">
        <v>20</v>
      </c>
      <c r="F27">
        <v>127</v>
      </c>
      <c r="G27" t="s">
        <v>20</v>
      </c>
      <c r="H27">
        <v>1.05</v>
      </c>
      <c r="I27">
        <v>11.05</v>
      </c>
      <c r="J27">
        <v>4.59</v>
      </c>
      <c r="K27">
        <f t="shared" si="0"/>
        <v>0.354</v>
      </c>
      <c r="L27">
        <v>16.17</v>
      </c>
      <c r="M27">
        <v>16.27</v>
      </c>
      <c r="N27">
        <f t="shared" si="1"/>
        <v>698.7900450370183</v>
      </c>
      <c r="O27">
        <f t="shared" si="2"/>
        <v>2205.0218939575457</v>
      </c>
      <c r="P27">
        <f t="shared" si="3"/>
        <v>1506.2318489205272</v>
      </c>
      <c r="Q27">
        <v>59.561454125793375</v>
      </c>
      <c r="R27" s="3" t="s">
        <v>19</v>
      </c>
      <c r="S27" s="6">
        <f>AVERAGE(P43,P31,P35,P39,P43)</f>
        <v>1641.3747245241404</v>
      </c>
      <c r="T27" s="6">
        <f>AVERAGE(P43,P31,P35,P39,P43)/2</f>
        <v>820.6873622620702</v>
      </c>
      <c r="V27" s="6">
        <v>4.921167</v>
      </c>
      <c r="W27" s="6">
        <v>31.82789</v>
      </c>
      <c r="X27" s="6">
        <f t="shared" si="4"/>
        <v>30.433933209647492</v>
      </c>
      <c r="Y27" s="6">
        <f t="shared" si="5"/>
        <v>195.62317148125385</v>
      </c>
      <c r="Z27" s="6">
        <f t="shared" si="6"/>
        <v>165.18923827160637</v>
      </c>
      <c r="AB27">
        <f t="shared" si="9"/>
        <v>2528.870174558492</v>
      </c>
      <c r="AC27">
        <f t="shared" si="10"/>
        <v>277.3425207563399</v>
      </c>
      <c r="AH27" t="s">
        <v>18</v>
      </c>
      <c r="AI27">
        <v>2</v>
      </c>
      <c r="AJ27" s="1">
        <v>144</v>
      </c>
      <c r="AK27" s="15">
        <v>1483.6660953244555</v>
      </c>
      <c r="AL27">
        <v>91.58905171981925</v>
      </c>
    </row>
    <row r="28" spans="1:38" ht="12.75">
      <c r="A28" t="s">
        <v>16</v>
      </c>
      <c r="B28">
        <v>2</v>
      </c>
      <c r="C28" s="1">
        <v>158</v>
      </c>
      <c r="D28">
        <v>49</v>
      </c>
      <c r="E28" t="s">
        <v>20</v>
      </c>
      <c r="F28">
        <v>102</v>
      </c>
      <c r="G28" t="s">
        <v>20</v>
      </c>
      <c r="H28">
        <v>1.05</v>
      </c>
      <c r="I28">
        <v>13.04</v>
      </c>
      <c r="J28">
        <v>5.42</v>
      </c>
      <c r="K28">
        <f t="shared" si="0"/>
        <v>0.3644703919933278</v>
      </c>
      <c r="L28">
        <v>16.5</v>
      </c>
      <c r="M28">
        <v>16.12</v>
      </c>
      <c r="N28">
        <f t="shared" si="1"/>
        <v>814.7978642257818</v>
      </c>
      <c r="O28">
        <f t="shared" si="2"/>
        <v>1736.0925779763897</v>
      </c>
      <c r="P28">
        <f t="shared" si="3"/>
        <v>921.2947137506079</v>
      </c>
      <c r="Q28">
        <v>63.40453356582381</v>
      </c>
      <c r="R28" s="3"/>
      <c r="V28" s="6">
        <v>4.613976</v>
      </c>
      <c r="W28" s="6">
        <v>23.459606</v>
      </c>
      <c r="X28" s="6">
        <f t="shared" si="4"/>
        <v>27.96349090909091</v>
      </c>
      <c r="Y28" s="6">
        <f t="shared" si="5"/>
        <v>145.5310545905707</v>
      </c>
      <c r="Z28" s="6">
        <f t="shared" si="6"/>
        <v>117.5675636814798</v>
      </c>
      <c r="AB28">
        <f t="shared" si="9"/>
        <v>1453.0423329968355</v>
      </c>
      <c r="AC28">
        <f t="shared" si="10"/>
        <v>185.42453838797869</v>
      </c>
      <c r="AH28" t="s">
        <v>18</v>
      </c>
      <c r="AI28">
        <v>2</v>
      </c>
      <c r="AJ28" s="1">
        <v>177</v>
      </c>
      <c r="AK28" s="15">
        <v>491.8887028357195</v>
      </c>
      <c r="AL28">
        <v>87.80458660357073</v>
      </c>
    </row>
    <row r="29" spans="1:38" ht="12.75">
      <c r="A29" t="s">
        <v>17</v>
      </c>
      <c r="B29">
        <v>2</v>
      </c>
      <c r="C29" s="1">
        <v>158</v>
      </c>
      <c r="D29">
        <v>66</v>
      </c>
      <c r="E29" t="s">
        <v>20</v>
      </c>
      <c r="F29">
        <v>149</v>
      </c>
      <c r="G29">
        <v>164</v>
      </c>
      <c r="H29">
        <v>1.66</v>
      </c>
      <c r="I29">
        <v>10.17</v>
      </c>
      <c r="J29">
        <v>4.61</v>
      </c>
      <c r="K29">
        <f t="shared" si="0"/>
        <v>0.3466509988249119</v>
      </c>
      <c r="L29">
        <v>15.29</v>
      </c>
      <c r="M29">
        <v>15.96</v>
      </c>
      <c r="N29">
        <f t="shared" si="1"/>
        <v>1245.2139982928911</v>
      </c>
      <c r="O29">
        <f t="shared" si="2"/>
        <v>2828.7137334862578</v>
      </c>
      <c r="P29">
        <f t="shared" si="3"/>
        <v>1583.4997351933666</v>
      </c>
      <c r="Q29">
        <v>60.76410362124648</v>
      </c>
      <c r="R29" s="3">
        <v>1</v>
      </c>
      <c r="S29" s="6">
        <f>AVERAGE(P24:P27)</f>
        <v>1011.3294107936938</v>
      </c>
      <c r="T29" s="6">
        <f>AVERAGE(P24:P27)/SQRT(5)</f>
        <v>452.2802620359017</v>
      </c>
      <c r="V29" s="6">
        <v>5.644939</v>
      </c>
      <c r="W29" s="6">
        <v>29.626608</v>
      </c>
      <c r="X29" s="6">
        <f t="shared" si="4"/>
        <v>36.91915631131459</v>
      </c>
      <c r="Y29" s="6">
        <f t="shared" si="5"/>
        <v>185.6303759398496</v>
      </c>
      <c r="Z29" s="6">
        <f t="shared" si="6"/>
        <v>148.71121962853502</v>
      </c>
      <c r="AB29">
        <f t="shared" si="9"/>
        <v>2605.9789264128763</v>
      </c>
      <c r="AC29">
        <f t="shared" si="10"/>
        <v>244.7353137231788</v>
      </c>
      <c r="AH29" t="s">
        <v>18</v>
      </c>
      <c r="AI29">
        <v>2</v>
      </c>
      <c r="AJ29" s="1">
        <v>205</v>
      </c>
      <c r="AK29" s="15">
        <v>640.0324718044027</v>
      </c>
      <c r="AL29">
        <v>116.47797077285036</v>
      </c>
    </row>
    <row r="30" spans="1:38" ht="12.75">
      <c r="A30" t="s">
        <v>18</v>
      </c>
      <c r="B30">
        <v>2</v>
      </c>
      <c r="C30" s="1">
        <v>158</v>
      </c>
      <c r="D30">
        <v>47</v>
      </c>
      <c r="E30" t="s">
        <v>20</v>
      </c>
      <c r="F30">
        <v>118</v>
      </c>
      <c r="G30" t="s">
        <v>20</v>
      </c>
      <c r="H30">
        <v>1.07</v>
      </c>
      <c r="I30">
        <v>10.51</v>
      </c>
      <c r="J30">
        <v>5.32</v>
      </c>
      <c r="K30">
        <f t="shared" si="0"/>
        <v>0.4502118644067797</v>
      </c>
      <c r="L30">
        <v>15.63</v>
      </c>
      <c r="M30">
        <v>15.48</v>
      </c>
      <c r="N30">
        <f t="shared" si="1"/>
        <v>667.9161491852018</v>
      </c>
      <c r="O30">
        <f t="shared" si="2"/>
        <v>1693.144854841161</v>
      </c>
      <c r="P30">
        <f t="shared" si="3"/>
        <v>1025.2287056559594</v>
      </c>
      <c r="Q30">
        <v>67.72217206242742</v>
      </c>
      <c r="R30" s="3">
        <v>2</v>
      </c>
      <c r="S30" s="6">
        <f>AVERAGE(P28:P31)</f>
        <v>1457.104839926243</v>
      </c>
      <c r="T30" s="6">
        <f>AVERAGE(P28:P31)/SQRT(5)</f>
        <v>651.6370944838058</v>
      </c>
      <c r="V30" s="6">
        <v>10.21865</v>
      </c>
      <c r="W30" s="6">
        <v>30.808126</v>
      </c>
      <c r="X30" s="6">
        <f t="shared" si="4"/>
        <v>65.37843889955214</v>
      </c>
      <c r="Y30" s="6">
        <f t="shared" si="5"/>
        <v>199.01890180878553</v>
      </c>
      <c r="Z30" s="6">
        <f t="shared" si="6"/>
        <v>133.6404629092334</v>
      </c>
      <c r="AB30">
        <f t="shared" si="9"/>
        <v>1513.8745176555865</v>
      </c>
      <c r="AC30">
        <f t="shared" si="10"/>
        <v>197.3363506209479</v>
      </c>
      <c r="AH30" t="s">
        <v>18</v>
      </c>
      <c r="AI30">
        <v>2</v>
      </c>
      <c r="AJ30" s="1">
        <v>259</v>
      </c>
      <c r="AK30" s="15">
        <v>2732.5743789643266</v>
      </c>
      <c r="AL30">
        <v>194.00346672118906</v>
      </c>
    </row>
    <row r="31" spans="1:38" ht="12.75">
      <c r="A31" t="s">
        <v>19</v>
      </c>
      <c r="B31">
        <v>2</v>
      </c>
      <c r="C31" s="1">
        <v>158</v>
      </c>
      <c r="D31">
        <v>41</v>
      </c>
      <c r="E31" t="s">
        <v>20</v>
      </c>
      <c r="F31">
        <v>151</v>
      </c>
      <c r="G31" t="s">
        <v>20</v>
      </c>
      <c r="H31">
        <v>1.04</v>
      </c>
      <c r="I31">
        <v>9.79</v>
      </c>
      <c r="J31">
        <v>3.89</v>
      </c>
      <c r="K31">
        <f t="shared" si="0"/>
        <v>0.32571428571428573</v>
      </c>
      <c r="L31">
        <v>16.31</v>
      </c>
      <c r="M31">
        <v>15.1</v>
      </c>
      <c r="N31">
        <f t="shared" si="1"/>
        <v>771.779233491454</v>
      </c>
      <c r="O31">
        <f t="shared" si="2"/>
        <v>3070.1754385964914</v>
      </c>
      <c r="P31">
        <f t="shared" si="3"/>
        <v>2298.3962051050376</v>
      </c>
      <c r="Q31">
        <v>41.68071586045907</v>
      </c>
      <c r="R31" s="3">
        <v>3</v>
      </c>
      <c r="S31" s="6">
        <f>AVERAGE(P32:P35)</f>
        <v>1733.4547675169476</v>
      </c>
      <c r="T31" s="6">
        <f>AVERAGE(P32:P35)/SQRT(5)</f>
        <v>775.2245392177978</v>
      </c>
      <c r="V31" s="6">
        <v>5.450511</v>
      </c>
      <c r="W31" s="6">
        <v>27.797819</v>
      </c>
      <c r="X31" s="6">
        <f t="shared" si="4"/>
        <v>33.41821581851625</v>
      </c>
      <c r="Y31" s="6">
        <f t="shared" si="5"/>
        <v>184.0915165562914</v>
      </c>
      <c r="Z31" s="6">
        <f t="shared" si="6"/>
        <v>150.67330073777515</v>
      </c>
      <c r="AB31">
        <f t="shared" si="9"/>
        <v>5514.291579827303</v>
      </c>
      <c r="AC31">
        <f t="shared" si="10"/>
        <v>361.49403297728213</v>
      </c>
      <c r="AH31" t="s">
        <v>19</v>
      </c>
      <c r="AI31">
        <v>2</v>
      </c>
      <c r="AJ31" s="1">
        <v>144</v>
      </c>
      <c r="AK31" s="15">
        <v>1085.2036131955256</v>
      </c>
      <c r="AL31">
        <v>151.38899970756947</v>
      </c>
    </row>
    <row r="32" spans="1:38" ht="12.75">
      <c r="A32" t="s">
        <v>16</v>
      </c>
      <c r="B32">
        <v>3</v>
      </c>
      <c r="C32" s="1">
        <v>158</v>
      </c>
      <c r="D32">
        <v>33</v>
      </c>
      <c r="E32" t="s">
        <v>20</v>
      </c>
      <c r="F32">
        <v>146</v>
      </c>
      <c r="G32" t="s">
        <v>20</v>
      </c>
      <c r="H32">
        <v>1.06</v>
      </c>
      <c r="I32">
        <v>10.93</v>
      </c>
      <c r="J32">
        <v>4.85</v>
      </c>
      <c r="K32">
        <f t="shared" si="0"/>
        <v>0.3839918946301925</v>
      </c>
      <c r="L32">
        <v>15.23</v>
      </c>
      <c r="M32">
        <v>16.05</v>
      </c>
      <c r="N32">
        <f t="shared" si="1"/>
        <v>564.2765199223169</v>
      </c>
      <c r="O32">
        <f t="shared" si="2"/>
        <v>2368.949276255764</v>
      </c>
      <c r="P32">
        <f t="shared" si="3"/>
        <v>1804.672756333447</v>
      </c>
      <c r="Q32">
        <v>68.00590612371776</v>
      </c>
      <c r="R32" s="3">
        <v>4</v>
      </c>
      <c r="S32" s="6">
        <f>AVERAGE(P36:P39)</f>
        <v>1231.4525369463558</v>
      </c>
      <c r="T32" s="6">
        <f>AVERAGE(P36:P39)/SQRT(5)</f>
        <v>550.7223167353245</v>
      </c>
      <c r="V32" s="6">
        <v>5.390429</v>
      </c>
      <c r="W32" s="6">
        <v>32.185654</v>
      </c>
      <c r="X32" s="6">
        <f t="shared" si="4"/>
        <v>35.39349310571241</v>
      </c>
      <c r="Y32" s="6">
        <f t="shared" si="5"/>
        <v>200.53366978193145</v>
      </c>
      <c r="Z32" s="6">
        <f t="shared" si="6"/>
        <v>165.14017667621903</v>
      </c>
      <c r="AB32">
        <f t="shared" si="9"/>
        <v>2653.700037538429</v>
      </c>
      <c r="AC32">
        <f t="shared" si="10"/>
        <v>242.83210986968186</v>
      </c>
      <c r="AH32" t="s">
        <v>19</v>
      </c>
      <c r="AI32">
        <v>2</v>
      </c>
      <c r="AJ32" s="1">
        <v>177</v>
      </c>
      <c r="AK32" s="15">
        <v>1436.0281488535543</v>
      </c>
      <c r="AL32">
        <v>137.91885893416926</v>
      </c>
    </row>
    <row r="33" spans="1:38" ht="12.75">
      <c r="A33" t="s">
        <v>17</v>
      </c>
      <c r="B33">
        <v>3</v>
      </c>
      <c r="C33" s="1">
        <v>158</v>
      </c>
      <c r="D33">
        <v>35</v>
      </c>
      <c r="E33" t="s">
        <v>20</v>
      </c>
      <c r="F33">
        <v>133</v>
      </c>
      <c r="G33">
        <v>153</v>
      </c>
      <c r="H33">
        <v>1.09</v>
      </c>
      <c r="I33">
        <v>11.02</v>
      </c>
      <c r="J33">
        <v>4.51</v>
      </c>
      <c r="K33">
        <f t="shared" si="0"/>
        <v>0.34441087613293053</v>
      </c>
      <c r="L33">
        <v>15.93</v>
      </c>
      <c r="M33">
        <v>15.68</v>
      </c>
      <c r="N33">
        <f t="shared" si="1"/>
        <v>637.9335029349897</v>
      </c>
      <c r="O33">
        <f t="shared" si="2"/>
        <v>2647.97037235947</v>
      </c>
      <c r="P33">
        <f t="shared" si="3"/>
        <v>2010.03686942448</v>
      </c>
      <c r="Q33">
        <v>66.74320154983137</v>
      </c>
      <c r="R33" s="3">
        <v>5</v>
      </c>
      <c r="S33" s="6">
        <f>AVERAGE(P40:P43)</f>
        <v>1468.6931596057843</v>
      </c>
      <c r="T33" s="6">
        <f>AVERAGE(P40:P43)/SQRT(5)</f>
        <v>656.8195485934964</v>
      </c>
      <c r="V33" s="6">
        <v>2.503597</v>
      </c>
      <c r="W33" s="6">
        <v>24.380749</v>
      </c>
      <c r="X33" s="6">
        <f t="shared" si="4"/>
        <v>15.716239799121157</v>
      </c>
      <c r="Y33" s="6">
        <f t="shared" si="5"/>
        <v>155.48947066326534</v>
      </c>
      <c r="Z33" s="6">
        <f t="shared" si="6"/>
        <v>139.77323086414418</v>
      </c>
      <c r="AB33">
        <f t="shared" si="9"/>
        <v>3011.597919712856</v>
      </c>
      <c r="AC33">
        <f t="shared" si="10"/>
        <v>209.419427924487</v>
      </c>
      <c r="AH33" t="s">
        <v>19</v>
      </c>
      <c r="AI33">
        <v>2</v>
      </c>
      <c r="AJ33" s="1">
        <v>205</v>
      </c>
      <c r="AK33" s="15">
        <v>1352.8908263718636</v>
      </c>
      <c r="AL33">
        <v>168.0174427735539</v>
      </c>
    </row>
    <row r="34" spans="1:38" ht="12.75">
      <c r="A34" t="s">
        <v>18</v>
      </c>
      <c r="B34">
        <v>3</v>
      </c>
      <c r="C34" s="1">
        <v>158</v>
      </c>
      <c r="D34">
        <v>37</v>
      </c>
      <c r="E34" t="s">
        <v>20</v>
      </c>
      <c r="F34">
        <v>107</v>
      </c>
      <c r="G34" t="s">
        <v>20</v>
      </c>
      <c r="H34">
        <v>1.09</v>
      </c>
      <c r="I34">
        <v>10.56</v>
      </c>
      <c r="J34">
        <v>4.36</v>
      </c>
      <c r="K34">
        <f t="shared" si="0"/>
        <v>0.3453009503695882</v>
      </c>
      <c r="L34">
        <v>15.2</v>
      </c>
      <c r="M34">
        <v>15.17</v>
      </c>
      <c r="N34">
        <f t="shared" si="1"/>
        <v>704.9533236761629</v>
      </c>
      <c r="O34">
        <f t="shared" si="2"/>
        <v>2042.6804069677196</v>
      </c>
      <c r="P34">
        <f t="shared" si="3"/>
        <v>1337.7270832915567</v>
      </c>
      <c r="Q34">
        <v>63.70967741935484</v>
      </c>
      <c r="V34" s="6">
        <v>4.708012</v>
      </c>
      <c r="W34" s="6">
        <v>23.766371</v>
      </c>
      <c r="X34" s="6">
        <f t="shared" si="4"/>
        <v>30.97376315789474</v>
      </c>
      <c r="Y34" s="6">
        <f t="shared" si="5"/>
        <v>156.66691496374423</v>
      </c>
      <c r="Z34" s="6">
        <f t="shared" si="6"/>
        <v>125.6931518058495</v>
      </c>
      <c r="AB34">
        <f t="shared" si="9"/>
        <v>2099.723523141178</v>
      </c>
      <c r="AC34">
        <f t="shared" si="10"/>
        <v>197.2905167585486</v>
      </c>
      <c r="AH34" t="s">
        <v>19</v>
      </c>
      <c r="AI34">
        <v>2</v>
      </c>
      <c r="AJ34" s="1">
        <v>259</v>
      </c>
      <c r="AK34" s="15">
        <v>3611.0516934046345</v>
      </c>
      <c r="AL34">
        <v>299.2715384615385</v>
      </c>
    </row>
    <row r="35" spans="1:38" ht="12.75">
      <c r="A35" t="s">
        <v>19</v>
      </c>
      <c r="B35">
        <v>3</v>
      </c>
      <c r="C35" s="1">
        <v>158</v>
      </c>
      <c r="D35">
        <v>35</v>
      </c>
      <c r="E35" t="s">
        <v>20</v>
      </c>
      <c r="F35">
        <v>130</v>
      </c>
      <c r="G35" t="s">
        <v>20</v>
      </c>
      <c r="H35">
        <v>1.06</v>
      </c>
      <c r="I35">
        <v>10.72</v>
      </c>
      <c r="J35">
        <v>4.47</v>
      </c>
      <c r="K35">
        <f t="shared" si="0"/>
        <v>0.3530020703933747</v>
      </c>
      <c r="L35">
        <v>15.08</v>
      </c>
      <c r="M35">
        <v>15.1</v>
      </c>
      <c r="N35">
        <f t="shared" si="1"/>
        <v>657.4904517062471</v>
      </c>
      <c r="O35">
        <f t="shared" si="2"/>
        <v>2438.872812724554</v>
      </c>
      <c r="P35">
        <f t="shared" si="3"/>
        <v>1781.382361018307</v>
      </c>
      <c r="Q35">
        <v>54.76535218465205</v>
      </c>
      <c r="V35" s="6">
        <v>3.849801</v>
      </c>
      <c r="W35" s="6">
        <v>27.145397</v>
      </c>
      <c r="X35" s="6">
        <f t="shared" si="4"/>
        <v>25.52918435013262</v>
      </c>
      <c r="Y35" s="6">
        <f t="shared" si="5"/>
        <v>179.77084105960265</v>
      </c>
      <c r="Z35" s="6">
        <f t="shared" si="6"/>
        <v>154.24165670947002</v>
      </c>
      <c r="AB35">
        <f t="shared" si="9"/>
        <v>3252.7543235950156</v>
      </c>
      <c r="AC35">
        <f t="shared" si="10"/>
        <v>281.64094734461713</v>
      </c>
      <c r="AH35" t="s">
        <v>16</v>
      </c>
      <c r="AI35">
        <v>3</v>
      </c>
      <c r="AJ35" s="1">
        <v>144</v>
      </c>
      <c r="AK35" s="15">
        <v>916.3088259063315</v>
      </c>
      <c r="AL35">
        <v>143.33013313081125</v>
      </c>
    </row>
    <row r="36" spans="1:38" ht="12.75">
      <c r="A36" t="s">
        <v>16</v>
      </c>
      <c r="B36">
        <v>4</v>
      </c>
      <c r="C36" s="1">
        <v>158</v>
      </c>
      <c r="D36">
        <v>30</v>
      </c>
      <c r="E36" t="s">
        <v>20</v>
      </c>
      <c r="F36">
        <v>80</v>
      </c>
      <c r="G36">
        <v>70</v>
      </c>
      <c r="H36">
        <v>1.66</v>
      </c>
      <c r="I36">
        <v>11.59</v>
      </c>
      <c r="J36">
        <v>4.77</v>
      </c>
      <c r="K36">
        <f t="shared" si="0"/>
        <v>0.3131923464249748</v>
      </c>
      <c r="L36">
        <v>15.38</v>
      </c>
      <c r="M36">
        <v>15.87</v>
      </c>
      <c r="N36">
        <f t="shared" si="1"/>
        <v>622.8074210044364</v>
      </c>
      <c r="O36">
        <f t="shared" si="2"/>
        <v>1508.9442556786757</v>
      </c>
      <c r="P36">
        <f t="shared" si="3"/>
        <v>886.1368346742394</v>
      </c>
      <c r="Q36">
        <v>68.06228562095059</v>
      </c>
      <c r="V36" s="6">
        <v>4.154331</v>
      </c>
      <c r="W36" s="6">
        <v>23.950964</v>
      </c>
      <c r="X36" s="6">
        <f t="shared" si="4"/>
        <v>27.011254876462935</v>
      </c>
      <c r="Y36" s="6">
        <f t="shared" si="5"/>
        <v>150.9197479521109</v>
      </c>
      <c r="Z36" s="6">
        <f t="shared" si="6"/>
        <v>123.90849307564795</v>
      </c>
      <c r="AB36">
        <f t="shared" si="9"/>
        <v>1301.9498634078682</v>
      </c>
      <c r="AC36">
        <f t="shared" si="10"/>
        <v>182.05161925609366</v>
      </c>
      <c r="AH36" t="s">
        <v>16</v>
      </c>
      <c r="AI36">
        <v>3</v>
      </c>
      <c r="AJ36" s="1">
        <v>177</v>
      </c>
      <c r="AK36" s="15">
        <v>968.4717540659582</v>
      </c>
      <c r="AL36">
        <v>150.14286374489515</v>
      </c>
    </row>
    <row r="37" spans="1:38" ht="12.75">
      <c r="A37" t="s">
        <v>17</v>
      </c>
      <c r="B37">
        <v>4</v>
      </c>
      <c r="C37" s="1">
        <v>158</v>
      </c>
      <c r="D37">
        <v>29</v>
      </c>
      <c r="E37" t="s">
        <v>20</v>
      </c>
      <c r="F37">
        <v>102</v>
      </c>
      <c r="G37">
        <v>76</v>
      </c>
      <c r="H37">
        <v>1.06</v>
      </c>
      <c r="I37">
        <v>12.32</v>
      </c>
      <c r="J37">
        <v>5.76</v>
      </c>
      <c r="K37">
        <f t="shared" si="0"/>
        <v>0.4174067495559502</v>
      </c>
      <c r="L37">
        <v>16.16</v>
      </c>
      <c r="M37">
        <v>16.11</v>
      </c>
      <c r="N37">
        <f t="shared" si="1"/>
        <v>429.9294291131242</v>
      </c>
      <c r="O37">
        <f t="shared" si="2"/>
        <v>1323.5336846414941</v>
      </c>
      <c r="P37">
        <f t="shared" si="3"/>
        <v>893.60425552837</v>
      </c>
      <c r="Q37">
        <v>73.6884938024289</v>
      </c>
      <c r="S37" s="6">
        <f>AVERAGE(Q24:Q27)</f>
        <v>53.04794167998144</v>
      </c>
      <c r="V37" s="6">
        <v>4.033306</v>
      </c>
      <c r="W37" s="6">
        <v>19.712536</v>
      </c>
      <c r="X37" s="6">
        <f t="shared" si="4"/>
        <v>24.958576732673265</v>
      </c>
      <c r="Y37" s="6">
        <f t="shared" si="5"/>
        <v>122.36211049037865</v>
      </c>
      <c r="Z37" s="6">
        <f t="shared" si="6"/>
        <v>97.40353375770539</v>
      </c>
      <c r="AB37">
        <f t="shared" si="9"/>
        <v>1212.678139309336</v>
      </c>
      <c r="AC37">
        <f t="shared" si="10"/>
        <v>132.1828262888104</v>
      </c>
      <c r="AH37" t="s">
        <v>16</v>
      </c>
      <c r="AI37">
        <v>3</v>
      </c>
      <c r="AJ37" s="1">
        <v>205</v>
      </c>
      <c r="AK37" s="15">
        <v>1613.8309953202834</v>
      </c>
      <c r="AL37">
        <v>180.8813368761704</v>
      </c>
    </row>
    <row r="38" spans="1:38" ht="12.75">
      <c r="A38" t="s">
        <v>18</v>
      </c>
      <c r="B38">
        <v>4</v>
      </c>
      <c r="C38" s="1">
        <v>158</v>
      </c>
      <c r="D38">
        <v>30</v>
      </c>
      <c r="E38" t="s">
        <v>20</v>
      </c>
      <c r="F38">
        <v>125</v>
      </c>
      <c r="G38">
        <v>107</v>
      </c>
      <c r="H38">
        <v>1.59</v>
      </c>
      <c r="I38">
        <v>9.61</v>
      </c>
      <c r="J38">
        <v>4.07</v>
      </c>
      <c r="K38">
        <f t="shared" si="0"/>
        <v>0.30922693266832924</v>
      </c>
      <c r="L38">
        <v>16.52</v>
      </c>
      <c r="M38">
        <v>16.3</v>
      </c>
      <c r="N38">
        <f t="shared" si="1"/>
        <v>587.2647035850971</v>
      </c>
      <c r="O38">
        <f t="shared" si="2"/>
        <v>2301.405105877696</v>
      </c>
      <c r="P38">
        <f t="shared" si="3"/>
        <v>1714.1404022925988</v>
      </c>
      <c r="Q38">
        <v>59.0106007067138</v>
      </c>
      <c r="S38" s="6">
        <f>AVERAGE(Q28:Q31)</f>
        <v>58.39288127748919</v>
      </c>
      <c r="V38" s="6">
        <v>4.542817</v>
      </c>
      <c r="W38" s="6">
        <v>31.076168</v>
      </c>
      <c r="X38" s="6">
        <f t="shared" si="4"/>
        <v>27.49889225181598</v>
      </c>
      <c r="Y38" s="6">
        <f t="shared" si="5"/>
        <v>190.65133742331287</v>
      </c>
      <c r="Z38" s="6">
        <f t="shared" si="6"/>
        <v>163.15244517149688</v>
      </c>
      <c r="AB38">
        <f t="shared" si="9"/>
        <v>2904.800801489852</v>
      </c>
      <c r="AC38">
        <f t="shared" si="10"/>
        <v>276.4798921169677</v>
      </c>
      <c r="AH38" t="s">
        <v>16</v>
      </c>
      <c r="AI38">
        <v>3</v>
      </c>
      <c r="AJ38" s="1">
        <v>259</v>
      </c>
      <c r="AK38" s="15">
        <v>3020.625660784181</v>
      </c>
      <c r="AL38">
        <v>307.5083041958112</v>
      </c>
    </row>
    <row r="39" spans="1:38" ht="12.75">
      <c r="A39" t="s">
        <v>19</v>
      </c>
      <c r="B39">
        <v>4</v>
      </c>
      <c r="C39" s="1">
        <v>158</v>
      </c>
      <c r="D39">
        <v>31</v>
      </c>
      <c r="E39" t="s">
        <v>20</v>
      </c>
      <c r="F39">
        <v>121</v>
      </c>
      <c r="G39">
        <v>112</v>
      </c>
      <c r="H39">
        <v>1.66</v>
      </c>
      <c r="I39">
        <v>11.69</v>
      </c>
      <c r="J39">
        <v>5.26</v>
      </c>
      <c r="K39">
        <f t="shared" si="0"/>
        <v>0.35892323030907275</v>
      </c>
      <c r="L39">
        <v>15.24</v>
      </c>
      <c r="M39">
        <v>16.24</v>
      </c>
      <c r="N39">
        <f t="shared" si="1"/>
        <v>566.7286380869058</v>
      </c>
      <c r="O39">
        <f t="shared" si="2"/>
        <v>1998.6572933771213</v>
      </c>
      <c r="P39">
        <f t="shared" si="3"/>
        <v>1431.9286552902154</v>
      </c>
      <c r="Q39">
        <v>71.11506946918419</v>
      </c>
      <c r="S39" s="6">
        <f>AVERAGE(Q32:Q35)</f>
        <v>63.306034319389006</v>
      </c>
      <c r="V39" s="6">
        <v>3.313545</v>
      </c>
      <c r="W39" s="6">
        <v>20.385178</v>
      </c>
      <c r="X39" s="6">
        <f t="shared" si="4"/>
        <v>21.74242125984252</v>
      </c>
      <c r="Y39" s="6">
        <f t="shared" si="5"/>
        <v>125.52449507389163</v>
      </c>
      <c r="Z39" s="6">
        <f t="shared" si="6"/>
        <v>103.78207381404911</v>
      </c>
      <c r="AB39">
        <f t="shared" si="9"/>
        <v>2013.5375891191434</v>
      </c>
      <c r="AC39">
        <f t="shared" si="10"/>
        <v>145.93541789201274</v>
      </c>
      <c r="AH39" t="s">
        <v>17</v>
      </c>
      <c r="AI39">
        <v>3</v>
      </c>
      <c r="AJ39" s="1">
        <v>144</v>
      </c>
      <c r="AK39" s="15">
        <v>1206.752352755862</v>
      </c>
      <c r="AL39">
        <v>127.28822196578474</v>
      </c>
    </row>
    <row r="40" spans="1:38" ht="12.75">
      <c r="A40" t="s">
        <v>16</v>
      </c>
      <c r="B40">
        <v>5</v>
      </c>
      <c r="C40" s="1">
        <v>158</v>
      </c>
      <c r="D40">
        <v>46</v>
      </c>
      <c r="E40" t="s">
        <v>20</v>
      </c>
      <c r="F40">
        <v>97</v>
      </c>
      <c r="G40" t="s">
        <v>20</v>
      </c>
      <c r="H40">
        <v>1.07</v>
      </c>
      <c r="I40">
        <v>9.6</v>
      </c>
      <c r="J40">
        <v>4.04</v>
      </c>
      <c r="K40">
        <f t="shared" si="0"/>
        <v>0.3481828839390387</v>
      </c>
      <c r="L40">
        <v>15.16</v>
      </c>
      <c r="M40">
        <v>15.3</v>
      </c>
      <c r="N40">
        <f t="shared" si="1"/>
        <v>871.467533736663</v>
      </c>
      <c r="O40">
        <f t="shared" si="2"/>
        <v>1820.844611694285</v>
      </c>
      <c r="P40">
        <f t="shared" si="3"/>
        <v>949.3770779576221</v>
      </c>
      <c r="Q40">
        <v>53.22002049880429</v>
      </c>
      <c r="S40" s="6">
        <f>AVERAGE(Q36:Q39)</f>
        <v>67.96911239981937</v>
      </c>
      <c r="V40" s="6">
        <v>8.947333</v>
      </c>
      <c r="W40" s="6">
        <v>27.942001</v>
      </c>
      <c r="X40" s="6">
        <f t="shared" si="4"/>
        <v>59.019346965699214</v>
      </c>
      <c r="Y40" s="6">
        <f t="shared" si="5"/>
        <v>182.62745751633986</v>
      </c>
      <c r="Z40" s="6">
        <f t="shared" si="6"/>
        <v>123.60811055064065</v>
      </c>
      <c r="AB40">
        <f t="shared" si="9"/>
        <v>1783.8720636700093</v>
      </c>
      <c r="AC40">
        <f t="shared" si="10"/>
        <v>232.25866768205734</v>
      </c>
      <c r="AH40" t="s">
        <v>17</v>
      </c>
      <c r="AI40">
        <v>3</v>
      </c>
      <c r="AJ40" s="1">
        <v>177</v>
      </c>
      <c r="AK40" s="15">
        <v>650.4955888406513</v>
      </c>
      <c r="AL40">
        <v>101.07368082294731</v>
      </c>
    </row>
    <row r="41" spans="1:38" ht="12.75">
      <c r="A41" t="s">
        <v>17</v>
      </c>
      <c r="B41">
        <v>5</v>
      </c>
      <c r="C41" s="1">
        <v>158</v>
      </c>
      <c r="D41">
        <v>52</v>
      </c>
      <c r="E41" t="s">
        <v>20</v>
      </c>
      <c r="F41">
        <v>144</v>
      </c>
      <c r="G41" t="s">
        <v>20</v>
      </c>
      <c r="H41">
        <v>1.08</v>
      </c>
      <c r="I41">
        <v>10.44</v>
      </c>
      <c r="J41">
        <v>3.95</v>
      </c>
      <c r="K41">
        <f t="shared" si="0"/>
        <v>0.30662393162393164</v>
      </c>
      <c r="L41">
        <v>15.27</v>
      </c>
      <c r="M41">
        <v>15.3</v>
      </c>
      <c r="N41">
        <f t="shared" si="1"/>
        <v>1110.601507362253</v>
      </c>
      <c r="O41">
        <f t="shared" si="2"/>
        <v>3069.4814511170316</v>
      </c>
      <c r="P41">
        <f t="shared" si="3"/>
        <v>1958.8799437547787</v>
      </c>
      <c r="Q41">
        <v>34.767406506537014</v>
      </c>
      <c r="S41" s="6">
        <f>AVERAGE(Q40:Q43)</f>
        <v>49.65502364807149</v>
      </c>
      <c r="V41" s="6">
        <v>6.519687</v>
      </c>
      <c r="W41" s="6">
        <v>25.191917</v>
      </c>
      <c r="X41" s="6">
        <f t="shared" si="4"/>
        <v>42.6960510805501</v>
      </c>
      <c r="Y41" s="6">
        <f t="shared" si="5"/>
        <v>164.6530522875817</v>
      </c>
      <c r="Z41" s="6">
        <f t="shared" si="6"/>
        <v>121.9570012070316</v>
      </c>
      <c r="AB41">
        <f t="shared" si="9"/>
        <v>5634.242356807567</v>
      </c>
      <c r="AC41">
        <f t="shared" si="10"/>
        <v>350.7796912723446</v>
      </c>
      <c r="AH41" t="s">
        <v>17</v>
      </c>
      <c r="AI41">
        <v>3</v>
      </c>
      <c r="AJ41" s="1">
        <v>205</v>
      </c>
      <c r="AK41" s="15">
        <v>1859.4716198894344</v>
      </c>
      <c r="AL41">
        <v>153.76164192906236</v>
      </c>
    </row>
    <row r="42" spans="1:38" ht="12.75">
      <c r="A42" t="s">
        <v>18</v>
      </c>
      <c r="B42">
        <v>5</v>
      </c>
      <c r="C42" s="1">
        <v>158</v>
      </c>
      <c r="D42">
        <v>30</v>
      </c>
      <c r="E42" t="s">
        <v>20</v>
      </c>
      <c r="F42">
        <v>116</v>
      </c>
      <c r="G42" t="s">
        <v>20</v>
      </c>
      <c r="H42">
        <v>1.06</v>
      </c>
      <c r="I42">
        <v>10.48</v>
      </c>
      <c r="J42">
        <v>4.13</v>
      </c>
      <c r="K42">
        <f t="shared" si="0"/>
        <v>0.32590233545647557</v>
      </c>
      <c r="L42">
        <v>15.06</v>
      </c>
      <c r="M42">
        <v>15.96</v>
      </c>
      <c r="N42">
        <f t="shared" si="1"/>
        <v>611.2358384053364</v>
      </c>
      <c r="O42">
        <f t="shared" si="2"/>
        <v>2230.1682545125027</v>
      </c>
      <c r="P42">
        <f t="shared" si="3"/>
        <v>1618.9324161071663</v>
      </c>
      <c r="Q42">
        <v>49.87910537981061</v>
      </c>
      <c r="V42" s="6">
        <v>4.604605</v>
      </c>
      <c r="W42" s="6">
        <v>16.830448</v>
      </c>
      <c r="X42" s="6">
        <f t="shared" si="4"/>
        <v>30.57506640106242</v>
      </c>
      <c r="Y42" s="6">
        <f t="shared" si="5"/>
        <v>105.45393483709273</v>
      </c>
      <c r="Z42" s="6">
        <f t="shared" si="6"/>
        <v>74.87886843603032</v>
      </c>
      <c r="AB42">
        <f t="shared" si="9"/>
        <v>3245.7126160936637</v>
      </c>
      <c r="AC42">
        <f t="shared" si="10"/>
        <v>150.12071260271395</v>
      </c>
      <c r="AH42" t="s">
        <v>17</v>
      </c>
      <c r="AI42">
        <v>3</v>
      </c>
      <c r="AJ42" s="1">
        <v>259</v>
      </c>
      <c r="AK42" s="15">
        <v>3874.7347637974044</v>
      </c>
      <c r="AL42">
        <v>204.50707928069508</v>
      </c>
    </row>
    <row r="43" spans="1:38" ht="12.75">
      <c r="A43" t="s">
        <v>19</v>
      </c>
      <c r="B43">
        <v>5</v>
      </c>
      <c r="C43" s="1">
        <v>158</v>
      </c>
      <c r="D43">
        <v>39</v>
      </c>
      <c r="E43" t="s">
        <v>20</v>
      </c>
      <c r="F43">
        <v>113</v>
      </c>
      <c r="G43" t="s">
        <v>20</v>
      </c>
      <c r="H43">
        <v>1.08</v>
      </c>
      <c r="I43">
        <v>11.98</v>
      </c>
      <c r="J43">
        <v>5.03</v>
      </c>
      <c r="K43">
        <f t="shared" si="0"/>
        <v>0.3623853211009174</v>
      </c>
      <c r="L43">
        <v>15</v>
      </c>
      <c r="M43">
        <v>15.1</v>
      </c>
      <c r="N43">
        <f t="shared" si="1"/>
        <v>717.4683544303797</v>
      </c>
      <c r="O43">
        <f t="shared" si="2"/>
        <v>2065.051555033951</v>
      </c>
      <c r="P43">
        <f t="shared" si="3"/>
        <v>1347.5832006035712</v>
      </c>
      <c r="Q43">
        <v>60.75356220713405</v>
      </c>
      <c r="V43" s="6">
        <v>4.349205</v>
      </c>
      <c r="W43" s="6">
        <v>19.208355</v>
      </c>
      <c r="X43" s="6">
        <f t="shared" si="4"/>
        <v>28.9947</v>
      </c>
      <c r="Y43" s="6">
        <f t="shared" si="5"/>
        <v>127.20764900662253</v>
      </c>
      <c r="Z43" s="6">
        <f t="shared" si="6"/>
        <v>98.21294900662252</v>
      </c>
      <c r="AB43">
        <f t="shared" si="9"/>
        <v>2218.1138877241506</v>
      </c>
      <c r="AC43">
        <f t="shared" si="10"/>
        <v>161.65792661140415</v>
      </c>
      <c r="AH43" t="s">
        <v>18</v>
      </c>
      <c r="AI43">
        <v>3</v>
      </c>
      <c r="AJ43" s="1">
        <v>144</v>
      </c>
      <c r="AK43" s="15">
        <v>989.7717632993022</v>
      </c>
      <c r="AL43">
        <v>148.4195268902495</v>
      </c>
    </row>
    <row r="44" spans="3:38" ht="12.75">
      <c r="C44" s="1"/>
      <c r="X44" s="6" t="e">
        <f t="shared" si="4"/>
        <v>#DIV/0!</v>
      </c>
      <c r="Y44" s="6" t="e">
        <f t="shared" si="5"/>
        <v>#DIV/0!</v>
      </c>
      <c r="Z44" s="6" t="e">
        <f t="shared" si="6"/>
        <v>#DIV/0!</v>
      </c>
      <c r="AH44" t="s">
        <v>18</v>
      </c>
      <c r="AI44">
        <v>3</v>
      </c>
      <c r="AJ44" s="1">
        <v>177</v>
      </c>
      <c r="AK44" s="15">
        <v>1063.5218329179397</v>
      </c>
      <c r="AL44">
        <v>126.36390317558983</v>
      </c>
    </row>
    <row r="45" spans="1:38" ht="12.75">
      <c r="A45" t="s">
        <v>16</v>
      </c>
      <c r="B45">
        <v>1</v>
      </c>
      <c r="C45" s="1">
        <v>177</v>
      </c>
      <c r="D45">
        <v>47</v>
      </c>
      <c r="E45" t="s">
        <v>20</v>
      </c>
      <c r="F45">
        <v>95</v>
      </c>
      <c r="G45">
        <v>99</v>
      </c>
      <c r="H45">
        <v>1.63</v>
      </c>
      <c r="I45">
        <v>9.8</v>
      </c>
      <c r="J45">
        <v>4.62</v>
      </c>
      <c r="K45">
        <f t="shared" si="0"/>
        <v>0.36597307221542225</v>
      </c>
      <c r="L45">
        <v>16.36</v>
      </c>
      <c r="M45">
        <v>16.84</v>
      </c>
      <c r="N45">
        <f t="shared" si="1"/>
        <v>784.9923543024425</v>
      </c>
      <c r="O45">
        <f t="shared" si="2"/>
        <v>1573.9122490645782</v>
      </c>
      <c r="P45">
        <f t="shared" si="3"/>
        <v>788.9198947621356</v>
      </c>
      <c r="Q45">
        <v>64.5579268292683</v>
      </c>
      <c r="R45" s="3" t="s">
        <v>16</v>
      </c>
      <c r="S45" s="6">
        <f>AVERAGE(P45,P49,P53,P57,P61)</f>
        <v>1142.8100416976804</v>
      </c>
      <c r="T45" s="6">
        <f>STDEV(P45,P49,P53,P57,P61)/2</f>
        <v>173.99265555459527</v>
      </c>
      <c r="V45" s="6">
        <v>5.594021</v>
      </c>
      <c r="W45" s="6">
        <v>24.924696</v>
      </c>
      <c r="X45" s="6">
        <f t="shared" si="4"/>
        <v>34.19328239608802</v>
      </c>
      <c r="Y45" s="6">
        <f t="shared" si="5"/>
        <v>148.0088836104513</v>
      </c>
      <c r="Z45" s="6">
        <f t="shared" si="6"/>
        <v>113.81560121436328</v>
      </c>
      <c r="AB45">
        <f>P45/(Q45/100)</f>
        <v>1222.0341227012066</v>
      </c>
      <c r="AC45">
        <f>Z45/($Q45/100)</f>
        <v>176.29996315613295</v>
      </c>
      <c r="AH45" t="s">
        <v>18</v>
      </c>
      <c r="AI45">
        <v>3</v>
      </c>
      <c r="AJ45" s="1">
        <v>205</v>
      </c>
      <c r="AK45" s="15">
        <v>859.9764804894917</v>
      </c>
      <c r="AL45">
        <v>119.3435412013552</v>
      </c>
    </row>
    <row r="46" spans="1:38" ht="12.75">
      <c r="A46" t="s">
        <v>17</v>
      </c>
      <c r="B46">
        <v>1</v>
      </c>
      <c r="C46" s="1">
        <v>177</v>
      </c>
      <c r="D46">
        <v>43</v>
      </c>
      <c r="E46" t="s">
        <v>20</v>
      </c>
      <c r="F46">
        <v>108</v>
      </c>
      <c r="G46">
        <v>109</v>
      </c>
      <c r="H46">
        <v>1.04</v>
      </c>
      <c r="I46">
        <v>11.11</v>
      </c>
      <c r="J46">
        <v>4.53</v>
      </c>
      <c r="K46">
        <f t="shared" si="0"/>
        <v>0.34657398212512414</v>
      </c>
      <c r="L46">
        <v>16.58</v>
      </c>
      <c r="M46">
        <v>16.86</v>
      </c>
      <c r="N46">
        <f t="shared" si="1"/>
        <v>748.3210689856596</v>
      </c>
      <c r="O46">
        <f t="shared" si="2"/>
        <v>1856.84738976299</v>
      </c>
      <c r="P46">
        <f t="shared" si="3"/>
        <v>1108.5263207773303</v>
      </c>
      <c r="Q46">
        <v>55.87467362924272</v>
      </c>
      <c r="R46" s="3" t="s">
        <v>17</v>
      </c>
      <c r="S46" s="6">
        <f>AVERAGE(P46,P50,P54,P58,P62)</f>
        <v>908.0711035419151</v>
      </c>
      <c r="T46" s="6">
        <f>STDEV(P46,P50,P54,P58,P62)/2</f>
        <v>100.28600801526251</v>
      </c>
      <c r="V46" s="6">
        <v>4.421883</v>
      </c>
      <c r="W46" s="6">
        <v>28.186028</v>
      </c>
      <c r="X46" s="6">
        <f t="shared" si="4"/>
        <v>26.66998190591074</v>
      </c>
      <c r="Y46" s="6">
        <f t="shared" si="5"/>
        <v>167.17691577698696</v>
      </c>
      <c r="Z46" s="6">
        <f t="shared" si="6"/>
        <v>140.50693387107623</v>
      </c>
      <c r="AB46">
        <f aca="true" t="shared" si="11" ref="AB46:AB64">P46/(Q46/100)</f>
        <v>1983.9513124192442</v>
      </c>
      <c r="AC46">
        <f aca="true" t="shared" si="12" ref="AC46:AC64">Z46/($Q46/100)</f>
        <v>251.4680171617864</v>
      </c>
      <c r="AH46" t="s">
        <v>18</v>
      </c>
      <c r="AI46">
        <v>3</v>
      </c>
      <c r="AJ46" s="1">
        <v>259</v>
      </c>
      <c r="AK46" s="15">
        <v>2844.1025230388664</v>
      </c>
      <c r="AL46">
        <v>212.74350570732335</v>
      </c>
    </row>
    <row r="47" spans="1:38" ht="12.75">
      <c r="A47" t="s">
        <v>18</v>
      </c>
      <c r="B47">
        <v>1</v>
      </c>
      <c r="C47" s="1">
        <v>177</v>
      </c>
      <c r="D47">
        <v>35</v>
      </c>
      <c r="E47" t="s">
        <v>20</v>
      </c>
      <c r="F47">
        <v>100</v>
      </c>
      <c r="G47">
        <v>111</v>
      </c>
      <c r="H47">
        <v>1.64</v>
      </c>
      <c r="I47">
        <v>9.8</v>
      </c>
      <c r="J47">
        <v>5.09</v>
      </c>
      <c r="K47">
        <f t="shared" si="0"/>
        <v>0.4227941176470588</v>
      </c>
      <c r="L47">
        <v>17.66</v>
      </c>
      <c r="M47">
        <v>17.95</v>
      </c>
      <c r="N47">
        <f t="shared" si="1"/>
        <v>468.7576936333645</v>
      </c>
      <c r="O47">
        <f t="shared" si="2"/>
        <v>1390.1416979532519</v>
      </c>
      <c r="P47">
        <f t="shared" si="3"/>
        <v>921.3840043198874</v>
      </c>
      <c r="Q47">
        <v>69.58589585895868</v>
      </c>
      <c r="R47" s="3" t="s">
        <v>18</v>
      </c>
      <c r="S47" s="6">
        <f>AVERAGE(P47,P51,P55,P59,P63)</f>
        <v>857.8121483345485</v>
      </c>
      <c r="T47" s="6">
        <f>STDEV(P47,P51,P55,P59,P63)/2</f>
        <v>108.40559368995497</v>
      </c>
      <c r="V47" s="6">
        <v>2.004211</v>
      </c>
      <c r="W47" s="6">
        <v>24.355917</v>
      </c>
      <c r="X47" s="6">
        <f t="shared" si="4"/>
        <v>11.3488731596829</v>
      </c>
      <c r="Y47" s="6">
        <f t="shared" si="5"/>
        <v>135.68755988857941</v>
      </c>
      <c r="Z47" s="6">
        <f t="shared" si="6"/>
        <v>124.33868672889652</v>
      </c>
      <c r="AB47">
        <f t="shared" si="11"/>
        <v>1324.0959147632586</v>
      </c>
      <c r="AC47">
        <f t="shared" si="12"/>
        <v>178.6837478975832</v>
      </c>
      <c r="AH47" t="s">
        <v>19</v>
      </c>
      <c r="AI47">
        <v>3</v>
      </c>
      <c r="AJ47" s="1">
        <v>144</v>
      </c>
      <c r="AK47" s="15">
        <v>1097.4719892914322</v>
      </c>
      <c r="AL47">
        <v>117.70691350804184</v>
      </c>
    </row>
    <row r="48" spans="1:38" ht="12.75">
      <c r="A48" t="s">
        <v>19</v>
      </c>
      <c r="B48">
        <v>1</v>
      </c>
      <c r="C48" s="1">
        <v>177</v>
      </c>
      <c r="D48">
        <v>50</v>
      </c>
      <c r="E48" t="s">
        <v>20</v>
      </c>
      <c r="F48">
        <v>112</v>
      </c>
      <c r="G48">
        <v>109</v>
      </c>
      <c r="H48">
        <v>1.06</v>
      </c>
      <c r="I48">
        <v>10.1</v>
      </c>
      <c r="J48">
        <v>4.68</v>
      </c>
      <c r="K48">
        <f t="shared" si="0"/>
        <v>0.4004424778761062</v>
      </c>
      <c r="L48">
        <v>15.93</v>
      </c>
      <c r="M48">
        <v>16.13</v>
      </c>
      <c r="N48">
        <f t="shared" si="1"/>
        <v>783.8159350473238</v>
      </c>
      <c r="O48">
        <f t="shared" si="2"/>
        <v>1710.7548132747395</v>
      </c>
      <c r="P48">
        <f t="shared" si="3"/>
        <v>926.9388782274157</v>
      </c>
      <c r="Q48">
        <v>69.86534477656103</v>
      </c>
      <c r="R48" s="3" t="s">
        <v>19</v>
      </c>
      <c r="S48" s="6">
        <f>AVERAGE(P48,P52,P56,P60,P64)</f>
        <v>1235.5675864368275</v>
      </c>
      <c r="T48" s="6">
        <f>STDEV(P48,P52,P56,P60,P64)/2</f>
        <v>189.65502938936365</v>
      </c>
      <c r="V48" s="6">
        <v>2.930536</v>
      </c>
      <c r="W48" s="6">
        <v>22.987976</v>
      </c>
      <c r="X48" s="6">
        <f t="shared" si="4"/>
        <v>18.396333961079726</v>
      </c>
      <c r="Y48" s="6">
        <f t="shared" si="5"/>
        <v>142.51690018598885</v>
      </c>
      <c r="Z48" s="6">
        <f t="shared" si="6"/>
        <v>124.12056622490911</v>
      </c>
      <c r="AB48">
        <f t="shared" si="11"/>
        <v>1326.7505960099295</v>
      </c>
      <c r="AC48">
        <f t="shared" si="12"/>
        <v>177.65684349209715</v>
      </c>
      <c r="AH48" t="s">
        <v>19</v>
      </c>
      <c r="AI48">
        <v>3</v>
      </c>
      <c r="AJ48" s="1">
        <v>177</v>
      </c>
      <c r="AK48" s="15">
        <v>1703.284108684691</v>
      </c>
      <c r="AL48">
        <v>184.81997393466233</v>
      </c>
    </row>
    <row r="49" spans="1:38" ht="12.75">
      <c r="A49" t="s">
        <v>16</v>
      </c>
      <c r="B49">
        <v>2</v>
      </c>
      <c r="C49" s="1">
        <v>177</v>
      </c>
      <c r="D49">
        <v>48</v>
      </c>
      <c r="E49" t="s">
        <v>20</v>
      </c>
      <c r="F49">
        <v>110</v>
      </c>
      <c r="G49" t="s">
        <v>20</v>
      </c>
      <c r="H49">
        <v>1.06</v>
      </c>
      <c r="I49">
        <v>9.78</v>
      </c>
      <c r="J49">
        <v>3.79</v>
      </c>
      <c r="K49">
        <f t="shared" si="0"/>
        <v>0.3130733944954129</v>
      </c>
      <c r="L49">
        <v>15.74</v>
      </c>
      <c r="M49">
        <v>15.58</v>
      </c>
      <c r="N49">
        <f t="shared" si="1"/>
        <v>974.0704022787884</v>
      </c>
      <c r="O49">
        <f t="shared" si="2"/>
        <v>2255.168879045644</v>
      </c>
      <c r="P49">
        <f t="shared" si="3"/>
        <v>1281.0984767668558</v>
      </c>
      <c r="Q49">
        <v>57.19113408209921</v>
      </c>
      <c r="R49" s="3"/>
      <c r="V49" s="6">
        <v>6.502175</v>
      </c>
      <c r="W49" s="6">
        <v>24.908813</v>
      </c>
      <c r="X49" s="6">
        <f t="shared" si="4"/>
        <v>41.3098792884371</v>
      </c>
      <c r="Y49" s="6">
        <f t="shared" si="5"/>
        <v>159.8768485237484</v>
      </c>
      <c r="Z49" s="6">
        <f t="shared" si="6"/>
        <v>118.5669692353113</v>
      </c>
      <c r="AB49">
        <f t="shared" si="11"/>
        <v>2240.0298531024214</v>
      </c>
      <c r="AC49">
        <f t="shared" si="12"/>
        <v>207.3170450949716</v>
      </c>
      <c r="AH49" t="s">
        <v>19</v>
      </c>
      <c r="AI49">
        <v>3</v>
      </c>
      <c r="AJ49" s="1">
        <v>205</v>
      </c>
      <c r="AK49" s="15">
        <v>1682.125200580001</v>
      </c>
      <c r="AL49">
        <v>139.18112561363182</v>
      </c>
    </row>
    <row r="50" spans="1:38" ht="12.75">
      <c r="A50" t="s">
        <v>17</v>
      </c>
      <c r="B50">
        <v>2</v>
      </c>
      <c r="C50" s="1">
        <v>177</v>
      </c>
      <c r="D50">
        <v>67</v>
      </c>
      <c r="E50" t="s">
        <v>20</v>
      </c>
      <c r="F50">
        <v>109</v>
      </c>
      <c r="G50">
        <v>115</v>
      </c>
      <c r="H50">
        <v>1.68</v>
      </c>
      <c r="I50">
        <v>9.53</v>
      </c>
      <c r="J50">
        <v>4.83</v>
      </c>
      <c r="K50">
        <f t="shared" si="0"/>
        <v>0.40127388535031855</v>
      </c>
      <c r="L50">
        <v>15.94</v>
      </c>
      <c r="M50">
        <v>15.23</v>
      </c>
      <c r="N50">
        <f t="shared" si="1"/>
        <v>1047.4796359363484</v>
      </c>
      <c r="O50">
        <f t="shared" si="2"/>
        <v>1832.6402568030928</v>
      </c>
      <c r="P50">
        <f t="shared" si="3"/>
        <v>785.1606208667445</v>
      </c>
      <c r="Q50">
        <v>58.309131978057465</v>
      </c>
      <c r="R50" s="3">
        <v>1</v>
      </c>
      <c r="S50" s="6">
        <f>AVERAGE(P45:P48)</f>
        <v>936.4422745216923</v>
      </c>
      <c r="T50" s="6">
        <f>STDEV(P45:P48)/SQRT(5)</f>
        <v>58.70425171895229</v>
      </c>
      <c r="W50" s="6">
        <v>28.647243</v>
      </c>
      <c r="X50" s="6">
        <f t="shared" si="4"/>
        <v>0</v>
      </c>
      <c r="Y50" s="6">
        <f t="shared" si="5"/>
        <v>188.09745896257385</v>
      </c>
      <c r="Z50" s="6">
        <f t="shared" si="6"/>
        <v>188.09745896257385</v>
      </c>
      <c r="AB50">
        <f t="shared" si="11"/>
        <v>1346.5482922335584</v>
      </c>
      <c r="AC50">
        <f t="shared" si="12"/>
        <v>322.58662165191816</v>
      </c>
      <c r="AH50" t="s">
        <v>19</v>
      </c>
      <c r="AI50">
        <v>3</v>
      </c>
      <c r="AJ50" s="1">
        <v>259</v>
      </c>
      <c r="AK50" s="15">
        <v>4012.035983601119</v>
      </c>
      <c r="AL50">
        <v>252.94120153175714</v>
      </c>
    </row>
    <row r="51" spans="1:38" ht="12.75">
      <c r="A51" t="s">
        <v>18</v>
      </c>
      <c r="B51">
        <v>2</v>
      </c>
      <c r="C51" s="1">
        <v>177</v>
      </c>
      <c r="D51">
        <v>62</v>
      </c>
      <c r="E51" t="s">
        <v>20</v>
      </c>
      <c r="F51">
        <v>104</v>
      </c>
      <c r="G51" t="s">
        <v>20</v>
      </c>
      <c r="H51">
        <v>1.05</v>
      </c>
      <c r="I51">
        <v>9.46</v>
      </c>
      <c r="J51">
        <v>5.15</v>
      </c>
      <c r="K51">
        <f t="shared" si="0"/>
        <v>0.48751486325802623</v>
      </c>
      <c r="L51">
        <v>17.34</v>
      </c>
      <c r="M51">
        <v>17.41</v>
      </c>
      <c r="N51">
        <f t="shared" si="1"/>
        <v>733.4233549947954</v>
      </c>
      <c r="O51">
        <f t="shared" si="2"/>
        <v>1225.312057830515</v>
      </c>
      <c r="P51">
        <f t="shared" si="3"/>
        <v>491.8887028357195</v>
      </c>
      <c r="Q51">
        <v>72.07598884740791</v>
      </c>
      <c r="R51" s="3">
        <v>2</v>
      </c>
      <c r="S51" s="6">
        <f>AVERAGE(P49:P52)</f>
        <v>998.5439873307186</v>
      </c>
      <c r="T51" s="6">
        <f>STDEV(P49:P52)/SQRT(5)</f>
        <v>195.52688979167047</v>
      </c>
      <c r="V51" s="6">
        <v>8.850453</v>
      </c>
      <c r="W51" s="6">
        <v>24.17296</v>
      </c>
      <c r="X51" s="6">
        <f t="shared" si="4"/>
        <v>51.04067474048443</v>
      </c>
      <c r="Y51" s="6">
        <f t="shared" si="5"/>
        <v>138.84526134405516</v>
      </c>
      <c r="Z51" s="6">
        <f t="shared" si="6"/>
        <v>87.80458660357073</v>
      </c>
      <c r="AB51">
        <f t="shared" si="11"/>
        <v>682.4584868021682</v>
      </c>
      <c r="AC51">
        <f t="shared" si="12"/>
        <v>121.82224345123011</v>
      </c>
      <c r="AH51" t="s">
        <v>16</v>
      </c>
      <c r="AI51">
        <v>4</v>
      </c>
      <c r="AJ51" s="1">
        <v>144</v>
      </c>
      <c r="AK51" s="15">
        <v>1170.9484268521037</v>
      </c>
      <c r="AL51">
        <v>78.77263925030704</v>
      </c>
    </row>
    <row r="52" spans="1:38" ht="12.75">
      <c r="A52" t="s">
        <v>19</v>
      </c>
      <c r="B52">
        <v>2</v>
      </c>
      <c r="C52" s="1">
        <v>177</v>
      </c>
      <c r="D52">
        <v>44</v>
      </c>
      <c r="E52" t="s">
        <v>20</v>
      </c>
      <c r="F52">
        <v>125</v>
      </c>
      <c r="G52">
        <v>123</v>
      </c>
      <c r="H52">
        <v>1.65</v>
      </c>
      <c r="I52">
        <v>9.17</v>
      </c>
      <c r="J52">
        <v>4.29</v>
      </c>
      <c r="K52">
        <f t="shared" si="0"/>
        <v>0.3510638297872341</v>
      </c>
      <c r="L52">
        <v>16.1</v>
      </c>
      <c r="M52">
        <v>15.95</v>
      </c>
      <c r="N52">
        <f t="shared" si="1"/>
        <v>778.4679089026913</v>
      </c>
      <c r="O52">
        <f t="shared" si="2"/>
        <v>2214.4960577562456</v>
      </c>
      <c r="P52">
        <f t="shared" si="3"/>
        <v>1436.0281488535543</v>
      </c>
      <c r="Q52">
        <v>53.0465142470999</v>
      </c>
      <c r="R52" s="3">
        <v>3</v>
      </c>
      <c r="S52" s="6">
        <f>AVERAGE(P53:P56)</f>
        <v>1096.4433211273101</v>
      </c>
      <c r="T52" s="6">
        <f>STDEV(P53:P56)/SQRT(5)</f>
        <v>197.4142290948878</v>
      </c>
      <c r="V52" s="6">
        <v>2.714138</v>
      </c>
      <c r="W52" s="6">
        <v>24.686909</v>
      </c>
      <c r="X52" s="6">
        <f t="shared" si="4"/>
        <v>16.858</v>
      </c>
      <c r="Y52" s="6">
        <f t="shared" si="5"/>
        <v>154.77685893416927</v>
      </c>
      <c r="Z52" s="6">
        <f t="shared" si="6"/>
        <v>137.91885893416926</v>
      </c>
      <c r="AB52">
        <f t="shared" si="11"/>
        <v>2707.111238571276</v>
      </c>
      <c r="AC52">
        <f t="shared" si="12"/>
        <v>259.9960824790847</v>
      </c>
      <c r="AH52" t="s">
        <v>16</v>
      </c>
      <c r="AI52">
        <v>4</v>
      </c>
      <c r="AJ52" s="1">
        <v>177</v>
      </c>
      <c r="AK52" s="15">
        <v>1679.5348800960503</v>
      </c>
      <c r="AL52">
        <v>145.73661767185968</v>
      </c>
    </row>
    <row r="53" spans="1:38" ht="12.75">
      <c r="A53" t="s">
        <v>16</v>
      </c>
      <c r="B53">
        <v>3</v>
      </c>
      <c r="C53" s="1">
        <v>177</v>
      </c>
      <c r="D53">
        <v>54</v>
      </c>
      <c r="E53" t="s">
        <v>20</v>
      </c>
      <c r="F53">
        <v>116</v>
      </c>
      <c r="G53" t="s">
        <v>20</v>
      </c>
      <c r="H53">
        <v>1.06</v>
      </c>
      <c r="I53">
        <v>9.87</v>
      </c>
      <c r="J53">
        <v>4.41</v>
      </c>
      <c r="K53">
        <f t="shared" si="0"/>
        <v>0.3802497162315551</v>
      </c>
      <c r="L53">
        <v>16.11</v>
      </c>
      <c r="M53">
        <v>16.49</v>
      </c>
      <c r="N53">
        <f t="shared" si="1"/>
        <v>881.5142166263653</v>
      </c>
      <c r="O53">
        <f t="shared" si="2"/>
        <v>1849.9859706923235</v>
      </c>
      <c r="P53">
        <f t="shared" si="3"/>
        <v>968.4717540659582</v>
      </c>
      <c r="Q53">
        <v>58.71613663133102</v>
      </c>
      <c r="R53" s="3">
        <v>4</v>
      </c>
      <c r="S53" s="6">
        <f>AVERAGE(P57:P60)</f>
        <v>1193.1606736687336</v>
      </c>
      <c r="T53" s="6">
        <f>STDEV(P57:P60)/SQRT(5)</f>
        <v>174.14750413572975</v>
      </c>
      <c r="V53" s="6">
        <v>5.817184</v>
      </c>
      <c r="W53" s="6">
        <v>30.712957</v>
      </c>
      <c r="X53" s="6">
        <f t="shared" si="4"/>
        <v>36.1091495965239</v>
      </c>
      <c r="Y53" s="6">
        <f t="shared" si="5"/>
        <v>186.25201334141906</v>
      </c>
      <c r="Z53" s="6">
        <f t="shared" si="6"/>
        <v>150.14286374489515</v>
      </c>
      <c r="AB53">
        <f t="shared" si="11"/>
        <v>1649.413278238712</v>
      </c>
      <c r="AC53">
        <f t="shared" si="12"/>
        <v>255.70971177415427</v>
      </c>
      <c r="AH53" t="s">
        <v>16</v>
      </c>
      <c r="AI53">
        <v>4</v>
      </c>
      <c r="AJ53" s="1">
        <v>205</v>
      </c>
      <c r="AK53" s="15">
        <v>881.4799765187637</v>
      </c>
      <c r="AL53">
        <v>87.91202241455836</v>
      </c>
    </row>
    <row r="54" spans="1:38" ht="12.75">
      <c r="A54" t="s">
        <v>17</v>
      </c>
      <c r="B54">
        <v>3</v>
      </c>
      <c r="C54" s="1">
        <v>177</v>
      </c>
      <c r="D54">
        <v>45</v>
      </c>
      <c r="E54" t="s">
        <v>20</v>
      </c>
      <c r="F54">
        <v>90</v>
      </c>
      <c r="G54" t="s">
        <v>20</v>
      </c>
      <c r="H54">
        <v>1.03</v>
      </c>
      <c r="I54">
        <v>9.33</v>
      </c>
      <c r="J54">
        <v>4.73</v>
      </c>
      <c r="K54">
        <f t="shared" si="0"/>
        <v>0.4457831325301205</v>
      </c>
      <c r="L54">
        <v>16.47</v>
      </c>
      <c r="M54">
        <v>15.98</v>
      </c>
      <c r="N54">
        <f t="shared" si="1"/>
        <v>612.9079899571703</v>
      </c>
      <c r="O54">
        <f t="shared" si="2"/>
        <v>1263.4035787978216</v>
      </c>
      <c r="P54">
        <f t="shared" si="3"/>
        <v>650.4955888406513</v>
      </c>
      <c r="Q54">
        <v>74.43765440124827</v>
      </c>
      <c r="R54" s="3">
        <v>5</v>
      </c>
      <c r="S54" s="6">
        <f>AVERAGE(P61:P64)</f>
        <v>955.7358433652598</v>
      </c>
      <c r="T54" s="6">
        <f>STDEV(P61:P64)/SQRT(5)</f>
        <v>61.37111697695458</v>
      </c>
      <c r="V54" s="6">
        <v>4.854892</v>
      </c>
      <c r="W54" s="6">
        <v>20.862028</v>
      </c>
      <c r="X54" s="6">
        <f t="shared" si="4"/>
        <v>29.477182756527025</v>
      </c>
      <c r="Y54" s="6">
        <f t="shared" si="5"/>
        <v>130.55086357947434</v>
      </c>
      <c r="Z54" s="6">
        <f t="shared" si="6"/>
        <v>101.07368082294731</v>
      </c>
      <c r="AB54">
        <f t="shared" si="11"/>
        <v>873.8797508774577</v>
      </c>
      <c r="AC54">
        <f t="shared" si="12"/>
        <v>135.78300073524667</v>
      </c>
      <c r="AH54" t="s">
        <v>16</v>
      </c>
      <c r="AI54">
        <v>4</v>
      </c>
      <c r="AJ54" s="1">
        <v>259</v>
      </c>
      <c r="AK54" s="15">
        <v>2993.5735116936303</v>
      </c>
      <c r="AL54">
        <v>170.36031633405588</v>
      </c>
    </row>
    <row r="55" spans="1:38" ht="12.75">
      <c r="A55" t="s">
        <v>18</v>
      </c>
      <c r="B55">
        <v>3</v>
      </c>
      <c r="C55" s="1">
        <v>177</v>
      </c>
      <c r="D55">
        <v>44</v>
      </c>
      <c r="E55" t="s">
        <v>20</v>
      </c>
      <c r="F55">
        <v>109</v>
      </c>
      <c r="G55">
        <v>120</v>
      </c>
      <c r="H55">
        <v>1.62</v>
      </c>
      <c r="I55">
        <v>9.95</v>
      </c>
      <c r="J55">
        <v>4.83</v>
      </c>
      <c r="K55">
        <f t="shared" si="0"/>
        <v>0.38535414165666276</v>
      </c>
      <c r="L55">
        <v>16.99</v>
      </c>
      <c r="M55">
        <v>17.12</v>
      </c>
      <c r="N55">
        <f t="shared" si="1"/>
        <v>672.0464117613622</v>
      </c>
      <c r="O55">
        <f t="shared" si="2"/>
        <v>1735.5682446793019</v>
      </c>
      <c r="P55">
        <f t="shared" si="3"/>
        <v>1063.5218329179397</v>
      </c>
      <c r="Q55">
        <v>65.79519119351099</v>
      </c>
      <c r="V55" s="6">
        <v>5.692797</v>
      </c>
      <c r="W55" s="6">
        <v>27.369856</v>
      </c>
      <c r="X55" s="6">
        <f t="shared" si="4"/>
        <v>33.506751030017654</v>
      </c>
      <c r="Y55" s="6">
        <f t="shared" si="5"/>
        <v>159.87065420560748</v>
      </c>
      <c r="Z55" s="6">
        <f t="shared" si="6"/>
        <v>126.36390317558983</v>
      </c>
      <c r="AB55">
        <f t="shared" si="11"/>
        <v>1616.4127098437993</v>
      </c>
      <c r="AC55">
        <f t="shared" si="12"/>
        <v>192.05644194260265</v>
      </c>
      <c r="AH55" t="s">
        <v>17</v>
      </c>
      <c r="AI55">
        <v>4</v>
      </c>
      <c r="AJ55" s="1">
        <v>144</v>
      </c>
      <c r="AK55" s="15">
        <v>98.17943004755944</v>
      </c>
      <c r="AL55">
        <v>124.7101126044208</v>
      </c>
    </row>
    <row r="56" spans="1:38" ht="12.75">
      <c r="A56" t="s">
        <v>19</v>
      </c>
      <c r="B56">
        <v>3</v>
      </c>
      <c r="C56" s="1">
        <v>177</v>
      </c>
      <c r="D56">
        <v>39</v>
      </c>
      <c r="E56" t="s">
        <v>20</v>
      </c>
      <c r="F56">
        <v>128</v>
      </c>
      <c r="G56">
        <v>140</v>
      </c>
      <c r="H56">
        <v>1.63</v>
      </c>
      <c r="I56">
        <v>10.77</v>
      </c>
      <c r="J56">
        <v>4.8</v>
      </c>
      <c r="K56">
        <f t="shared" si="0"/>
        <v>0.34682713347921224</v>
      </c>
      <c r="L56">
        <v>16.39</v>
      </c>
      <c r="M56">
        <v>16.17</v>
      </c>
      <c r="N56">
        <f t="shared" si="1"/>
        <v>686.0765681928851</v>
      </c>
      <c r="O56">
        <f t="shared" si="2"/>
        <v>2389.360676877576</v>
      </c>
      <c r="P56">
        <f t="shared" si="3"/>
        <v>1703.284108684691</v>
      </c>
      <c r="Q56">
        <v>57.91343478003441</v>
      </c>
      <c r="V56" s="6">
        <v>2.965531</v>
      </c>
      <c r="W56" s="6">
        <v>32.811115</v>
      </c>
      <c r="X56" s="6">
        <f t="shared" si="4"/>
        <v>18.093538743136055</v>
      </c>
      <c r="Y56" s="6">
        <f t="shared" si="5"/>
        <v>202.9135126777984</v>
      </c>
      <c r="Z56" s="6">
        <f t="shared" si="6"/>
        <v>184.81997393466233</v>
      </c>
      <c r="AB56">
        <f t="shared" si="11"/>
        <v>2941.086321600625</v>
      </c>
      <c r="AC56">
        <f t="shared" si="12"/>
        <v>319.13143234664227</v>
      </c>
      <c r="AH56" t="s">
        <v>17</v>
      </c>
      <c r="AI56">
        <v>4</v>
      </c>
      <c r="AJ56" s="1">
        <v>177</v>
      </c>
      <c r="AK56" s="15">
        <v>890.6700914264879</v>
      </c>
      <c r="AL56">
        <v>88.81518831673093</v>
      </c>
    </row>
    <row r="57" spans="1:38" ht="12.75">
      <c r="A57" t="s">
        <v>16</v>
      </c>
      <c r="B57">
        <v>4</v>
      </c>
      <c r="C57" s="1">
        <v>177</v>
      </c>
      <c r="D57">
        <v>32</v>
      </c>
      <c r="E57" t="s">
        <v>20</v>
      </c>
      <c r="F57">
        <v>182</v>
      </c>
      <c r="G57">
        <v>100</v>
      </c>
      <c r="H57">
        <v>1.04</v>
      </c>
      <c r="I57">
        <v>9.93</v>
      </c>
      <c r="J57">
        <v>4.56</v>
      </c>
      <c r="K57">
        <f t="shared" si="0"/>
        <v>0.39595050618672656</v>
      </c>
      <c r="L57">
        <v>16.3</v>
      </c>
      <c r="M57">
        <v>16.37</v>
      </c>
      <c r="N57">
        <f t="shared" si="1"/>
        <v>495.8170663692137</v>
      </c>
      <c r="O57">
        <f t="shared" si="2"/>
        <v>2175.351946465264</v>
      </c>
      <c r="P57">
        <f t="shared" si="3"/>
        <v>1679.5348800960503</v>
      </c>
      <c r="Q57">
        <v>64.92762364294335</v>
      </c>
      <c r="V57" s="6">
        <v>1.33024</v>
      </c>
      <c r="W57" s="6">
        <v>25.193037</v>
      </c>
      <c r="X57" s="6">
        <f t="shared" si="4"/>
        <v>8.160981595092025</v>
      </c>
      <c r="Y57" s="6">
        <f t="shared" si="5"/>
        <v>153.89759926695172</v>
      </c>
      <c r="Z57" s="6">
        <f t="shared" si="6"/>
        <v>145.73661767185968</v>
      </c>
      <c r="AB57">
        <f t="shared" si="11"/>
        <v>2586.7801497438454</v>
      </c>
      <c r="AC57">
        <f t="shared" si="12"/>
        <v>224.46011342307776</v>
      </c>
      <c r="AH57" t="s">
        <v>17</v>
      </c>
      <c r="AI57">
        <v>4</v>
      </c>
      <c r="AJ57" s="1">
        <v>205</v>
      </c>
      <c r="AK57" s="15">
        <v>779.7663580027156</v>
      </c>
      <c r="AL57">
        <v>91.58377656671391</v>
      </c>
    </row>
    <row r="58" spans="1:38" ht="12.75">
      <c r="A58" t="s">
        <v>17</v>
      </c>
      <c r="B58">
        <v>4</v>
      </c>
      <c r="C58" s="1">
        <v>177</v>
      </c>
      <c r="D58">
        <v>57</v>
      </c>
      <c r="E58" t="s">
        <v>20</v>
      </c>
      <c r="F58">
        <v>105</v>
      </c>
      <c r="G58">
        <v>110</v>
      </c>
      <c r="H58">
        <v>1.04</v>
      </c>
      <c r="I58">
        <v>9.73</v>
      </c>
      <c r="J58">
        <v>4.16</v>
      </c>
      <c r="K58">
        <f t="shared" si="0"/>
        <v>0.3590333716915995</v>
      </c>
      <c r="L58">
        <v>15.36</v>
      </c>
      <c r="M58">
        <v>15.56</v>
      </c>
      <c r="N58">
        <f t="shared" si="1"/>
        <v>1033.5912459935898</v>
      </c>
      <c r="O58">
        <f t="shared" si="2"/>
        <v>1924.2613374200778</v>
      </c>
      <c r="P58">
        <f t="shared" si="3"/>
        <v>890.6700914264879</v>
      </c>
      <c r="Q58">
        <v>31.905882352941205</v>
      </c>
      <c r="S58" s="6">
        <f>AVERAGE(Q45:Q48)</f>
        <v>64.97096027350769</v>
      </c>
      <c r="V58" s="6">
        <v>11.484572</v>
      </c>
      <c r="W58" s="6">
        <v>25.453754</v>
      </c>
      <c r="X58" s="6">
        <f t="shared" si="4"/>
        <v>74.76934895833334</v>
      </c>
      <c r="Y58" s="6">
        <f t="shared" si="5"/>
        <v>163.58453727506426</v>
      </c>
      <c r="Z58" s="6">
        <f t="shared" si="6"/>
        <v>88.81518831673093</v>
      </c>
      <c r="AB58">
        <f t="shared" si="11"/>
        <v>2791.554490090391</v>
      </c>
      <c r="AC58">
        <f t="shared" si="12"/>
        <v>278.3661875708747</v>
      </c>
      <c r="AH58" t="s">
        <v>17</v>
      </c>
      <c r="AI58">
        <v>4</v>
      </c>
      <c r="AJ58" s="1">
        <v>259</v>
      </c>
      <c r="AK58" s="15">
        <v>3079.0913883164817</v>
      </c>
      <c r="AL58">
        <v>195.32473292226427</v>
      </c>
    </row>
    <row r="59" spans="1:38" ht="12.75">
      <c r="A59" t="s">
        <v>18</v>
      </c>
      <c r="B59">
        <v>4</v>
      </c>
      <c r="C59" s="1">
        <v>177</v>
      </c>
      <c r="D59">
        <v>56</v>
      </c>
      <c r="E59" t="s">
        <v>20</v>
      </c>
      <c r="F59">
        <v>122</v>
      </c>
      <c r="G59">
        <v>118</v>
      </c>
      <c r="H59">
        <v>1.06</v>
      </c>
      <c r="I59">
        <v>9.91</v>
      </c>
      <c r="J59">
        <v>4.68</v>
      </c>
      <c r="K59">
        <f t="shared" si="0"/>
        <v>0.40903954802259884</v>
      </c>
      <c r="L59">
        <v>16.77</v>
      </c>
      <c r="M59">
        <v>17.43</v>
      </c>
      <c r="N59">
        <f t="shared" si="1"/>
        <v>816.3749394637229</v>
      </c>
      <c r="O59">
        <f t="shared" si="2"/>
        <v>1683.1334810433527</v>
      </c>
      <c r="P59">
        <f t="shared" si="3"/>
        <v>866.7585415796299</v>
      </c>
      <c r="Q59">
        <v>52.35406177711252</v>
      </c>
      <c r="S59" s="6">
        <f>AVERAGE(Q49:Q52)</f>
        <v>60.155692288666124</v>
      </c>
      <c r="V59" s="6">
        <v>3.034766</v>
      </c>
      <c r="W59" s="6">
        <v>29.522676</v>
      </c>
      <c r="X59" s="6">
        <f t="shared" si="4"/>
        <v>18.096398330351818</v>
      </c>
      <c r="Y59" s="6">
        <f t="shared" si="5"/>
        <v>169.37851979345956</v>
      </c>
      <c r="Z59" s="6">
        <f t="shared" si="6"/>
        <v>151.28212146310773</v>
      </c>
      <c r="AB59">
        <f t="shared" si="11"/>
        <v>1655.5707659697732</v>
      </c>
      <c r="AC59">
        <f t="shared" si="12"/>
        <v>288.95966488170995</v>
      </c>
      <c r="AH59" t="s">
        <v>18</v>
      </c>
      <c r="AI59">
        <v>4</v>
      </c>
      <c r="AJ59" s="1">
        <v>144</v>
      </c>
      <c r="AK59" s="15">
        <v>1601.1478014821037</v>
      </c>
      <c r="AL59">
        <v>181.07374248529197</v>
      </c>
    </row>
    <row r="60" spans="1:38" ht="12.75">
      <c r="A60" t="s">
        <v>19</v>
      </c>
      <c r="B60">
        <v>4</v>
      </c>
      <c r="C60" s="1">
        <v>177</v>
      </c>
      <c r="D60">
        <v>37</v>
      </c>
      <c r="E60" t="s">
        <v>20</v>
      </c>
      <c r="F60">
        <v>112</v>
      </c>
      <c r="G60" t="s">
        <v>20</v>
      </c>
      <c r="H60">
        <v>1.66</v>
      </c>
      <c r="I60">
        <v>9.97</v>
      </c>
      <c r="J60">
        <v>4.69</v>
      </c>
      <c r="K60">
        <f t="shared" si="0"/>
        <v>0.36462093862815886</v>
      </c>
      <c r="L60">
        <v>15.37</v>
      </c>
      <c r="M60">
        <v>15.39</v>
      </c>
      <c r="N60">
        <f t="shared" si="1"/>
        <v>660.2163144095801</v>
      </c>
      <c r="O60">
        <f t="shared" si="2"/>
        <v>1995.8954959823466</v>
      </c>
      <c r="P60">
        <f t="shared" si="3"/>
        <v>1335.6791815727665</v>
      </c>
      <c r="Q60">
        <v>66.98611382749854</v>
      </c>
      <c r="S60" s="6">
        <f>AVERAGE(Q53:Q56)</f>
        <v>64.21560425153118</v>
      </c>
      <c r="V60" s="6">
        <v>4.68782</v>
      </c>
      <c r="W60" s="6">
        <v>29.627464</v>
      </c>
      <c r="X60" s="6">
        <f t="shared" si="4"/>
        <v>30.49980481457385</v>
      </c>
      <c r="Y60" s="6">
        <f t="shared" si="5"/>
        <v>192.5111371020143</v>
      </c>
      <c r="Z60" s="6">
        <f t="shared" si="6"/>
        <v>162.01133228744044</v>
      </c>
      <c r="AB60">
        <f t="shared" si="11"/>
        <v>1993.9642789435197</v>
      </c>
      <c r="AC60">
        <f t="shared" si="12"/>
        <v>241.85808525129428</v>
      </c>
      <c r="AH60" t="s">
        <v>18</v>
      </c>
      <c r="AI60">
        <v>4</v>
      </c>
      <c r="AJ60" s="1">
        <v>177</v>
      </c>
      <c r="AK60" s="15">
        <v>866.7585415796299</v>
      </c>
      <c r="AL60">
        <v>151.28212146310773</v>
      </c>
    </row>
    <row r="61" spans="1:38" ht="12.75">
      <c r="A61" t="s">
        <v>16</v>
      </c>
      <c r="B61">
        <v>5</v>
      </c>
      <c r="C61" s="1">
        <v>177</v>
      </c>
      <c r="D61">
        <v>43</v>
      </c>
      <c r="E61" t="s">
        <v>20</v>
      </c>
      <c r="F61">
        <v>106</v>
      </c>
      <c r="G61" t="s">
        <v>20</v>
      </c>
      <c r="H61">
        <v>1.62</v>
      </c>
      <c r="I61">
        <v>10.45</v>
      </c>
      <c r="J61">
        <v>4.95</v>
      </c>
      <c r="K61">
        <f t="shared" si="0"/>
        <v>0.3771234428086071</v>
      </c>
      <c r="L61">
        <v>15.7</v>
      </c>
      <c r="M61">
        <v>16.32</v>
      </c>
      <c r="N61">
        <f t="shared" si="1"/>
        <v>726.2485415351656</v>
      </c>
      <c r="O61">
        <f t="shared" si="2"/>
        <v>1722.2737443325675</v>
      </c>
      <c r="P61">
        <f t="shared" si="3"/>
        <v>996.0252027974019</v>
      </c>
      <c r="Q61">
        <v>55.998840803709385</v>
      </c>
      <c r="S61" s="6">
        <f>AVERAGE(Q57:Q60)</f>
        <v>54.0434204001239</v>
      </c>
      <c r="V61" s="6">
        <v>4.502416</v>
      </c>
      <c r="W61" s="6">
        <v>17.150408</v>
      </c>
      <c r="X61" s="6">
        <f t="shared" si="4"/>
        <v>28.677808917197456</v>
      </c>
      <c r="Y61" s="6">
        <f t="shared" si="5"/>
        <v>105.08828431372548</v>
      </c>
      <c r="Z61" s="6">
        <f t="shared" si="6"/>
        <v>76.41047539652803</v>
      </c>
      <c r="AB61">
        <f t="shared" si="11"/>
        <v>1778.6532515712804</v>
      </c>
      <c r="AC61">
        <f t="shared" si="12"/>
        <v>136.45010200187318</v>
      </c>
      <c r="AH61" t="s">
        <v>18</v>
      </c>
      <c r="AI61">
        <v>4</v>
      </c>
      <c r="AJ61" s="1">
        <v>205</v>
      </c>
      <c r="AK61" s="15">
        <v>1251.6895340355804</v>
      </c>
      <c r="AL61">
        <v>128.52533428876876</v>
      </c>
    </row>
    <row r="62" spans="1:38" ht="12.75">
      <c r="A62" t="s">
        <v>17</v>
      </c>
      <c r="B62">
        <v>5</v>
      </c>
      <c r="C62" s="1">
        <v>177</v>
      </c>
      <c r="D62">
        <v>42</v>
      </c>
      <c r="E62" t="s">
        <v>20</v>
      </c>
      <c r="F62">
        <v>123</v>
      </c>
      <c r="G62" t="s">
        <v>20</v>
      </c>
      <c r="H62">
        <v>1.62</v>
      </c>
      <c r="I62">
        <v>9.48</v>
      </c>
      <c r="J62">
        <v>5.14</v>
      </c>
      <c r="K62">
        <f t="shared" si="0"/>
        <v>0.4478371501272264</v>
      </c>
      <c r="L62">
        <v>16.3</v>
      </c>
      <c r="M62">
        <v>16.34</v>
      </c>
      <c r="N62">
        <f t="shared" si="1"/>
        <v>575.3625209146683</v>
      </c>
      <c r="O62">
        <f t="shared" si="2"/>
        <v>1680.8654167130303</v>
      </c>
      <c r="P62">
        <f t="shared" si="3"/>
        <v>1105.502895798362</v>
      </c>
      <c r="Q62">
        <v>54.724041159962546</v>
      </c>
      <c r="S62" s="6">
        <f>AVERAGE(Q61:Q64)</f>
        <v>52.286324753627255</v>
      </c>
      <c r="V62" s="6">
        <v>6.622796</v>
      </c>
      <c r="W62" s="6">
        <v>26.112045</v>
      </c>
      <c r="X62" s="6">
        <f t="shared" si="4"/>
        <v>40.630650306748464</v>
      </c>
      <c r="Y62" s="6">
        <f t="shared" si="5"/>
        <v>159.80443696450428</v>
      </c>
      <c r="Z62" s="6">
        <f t="shared" si="6"/>
        <v>119.17378665775581</v>
      </c>
      <c r="AB62">
        <f t="shared" si="11"/>
        <v>2020.1411890742731</v>
      </c>
      <c r="AC62">
        <f t="shared" si="12"/>
        <v>217.7722699780189</v>
      </c>
      <c r="AH62" t="s">
        <v>18</v>
      </c>
      <c r="AI62">
        <v>4</v>
      </c>
      <c r="AJ62" s="1">
        <v>259</v>
      </c>
      <c r="AK62" s="15">
        <v>3826.518004332708</v>
      </c>
      <c r="AL62">
        <v>255.43261836933132</v>
      </c>
    </row>
    <row r="63" spans="1:38" ht="12.75">
      <c r="A63" t="s">
        <v>18</v>
      </c>
      <c r="B63">
        <v>5</v>
      </c>
      <c r="C63" s="1">
        <v>177</v>
      </c>
      <c r="D63">
        <v>33</v>
      </c>
      <c r="E63" t="s">
        <v>20</v>
      </c>
      <c r="F63">
        <v>79</v>
      </c>
      <c r="G63">
        <v>77</v>
      </c>
      <c r="H63">
        <v>1.04</v>
      </c>
      <c r="I63">
        <v>9.25</v>
      </c>
      <c r="J63">
        <v>3.58</v>
      </c>
      <c r="K63">
        <f t="shared" si="0"/>
        <v>0.3093788063337393</v>
      </c>
      <c r="L63">
        <v>15.71</v>
      </c>
      <c r="M63">
        <v>15.52</v>
      </c>
      <c r="N63">
        <f t="shared" si="1"/>
        <v>678.964699749896</v>
      </c>
      <c r="O63">
        <f t="shared" si="2"/>
        <v>1624.472359769462</v>
      </c>
      <c r="P63">
        <f t="shared" si="3"/>
        <v>945.507660019566</v>
      </c>
      <c r="Q63">
        <v>47.19520581589538</v>
      </c>
      <c r="V63" s="6">
        <v>3.909188</v>
      </c>
      <c r="W63" s="6">
        <v>13.372176</v>
      </c>
      <c r="X63" s="6">
        <f t="shared" si="4"/>
        <v>24.88343730108211</v>
      </c>
      <c r="Y63" s="6">
        <f t="shared" si="5"/>
        <v>86.16092783505155</v>
      </c>
      <c r="Z63" s="6">
        <f t="shared" si="6"/>
        <v>61.27749053396944</v>
      </c>
      <c r="AB63">
        <f t="shared" si="11"/>
        <v>2003.3976834594464</v>
      </c>
      <c r="AC63">
        <f t="shared" si="12"/>
        <v>129.83837971383767</v>
      </c>
      <c r="AH63" t="s">
        <v>19</v>
      </c>
      <c r="AI63">
        <v>4</v>
      </c>
      <c r="AJ63" s="1">
        <v>144</v>
      </c>
      <c r="AK63" s="15">
        <v>1392.5660399108674</v>
      </c>
      <c r="AL63">
        <v>136.31035594048208</v>
      </c>
    </row>
    <row r="64" spans="1:38" ht="12.75">
      <c r="A64" t="s">
        <v>19</v>
      </c>
      <c r="B64">
        <v>5</v>
      </c>
      <c r="C64" s="1">
        <v>177</v>
      </c>
      <c r="D64">
        <v>39</v>
      </c>
      <c r="E64" t="s">
        <v>20</v>
      </c>
      <c r="F64">
        <v>75</v>
      </c>
      <c r="G64">
        <v>82</v>
      </c>
      <c r="H64">
        <v>1.07</v>
      </c>
      <c r="I64">
        <v>9.15</v>
      </c>
      <c r="J64">
        <v>3.83</v>
      </c>
      <c r="K64">
        <f t="shared" si="0"/>
        <v>0.34158415841584155</v>
      </c>
      <c r="L64">
        <v>15.66</v>
      </c>
      <c r="M64">
        <v>15.27</v>
      </c>
      <c r="N64">
        <f t="shared" si="1"/>
        <v>729.0799044921984</v>
      </c>
      <c r="O64">
        <f t="shared" si="2"/>
        <v>1504.9875193379082</v>
      </c>
      <c r="P64">
        <f t="shared" si="3"/>
        <v>775.9076148457099</v>
      </c>
      <c r="Q64">
        <v>51.227211234941706</v>
      </c>
      <c r="V64" s="6">
        <v>3.059756</v>
      </c>
      <c r="W64" s="6">
        <v>12.170081</v>
      </c>
      <c r="X64" s="6">
        <f t="shared" si="4"/>
        <v>19.538671775223502</v>
      </c>
      <c r="Y64" s="6">
        <f t="shared" si="5"/>
        <v>79.69928618205631</v>
      </c>
      <c r="Z64" s="6">
        <f t="shared" si="6"/>
        <v>60.160614406832806</v>
      </c>
      <c r="AB64">
        <f t="shared" si="11"/>
        <v>1514.6395756099034</v>
      </c>
      <c r="AC64">
        <f t="shared" si="12"/>
        <v>117.43878488899215</v>
      </c>
      <c r="AH64" t="s">
        <v>19</v>
      </c>
      <c r="AI64">
        <v>4</v>
      </c>
      <c r="AJ64" s="1">
        <v>177</v>
      </c>
      <c r="AK64" s="15">
        <v>1335.6791815727665</v>
      </c>
      <c r="AL64">
        <v>162.01133228744044</v>
      </c>
    </row>
    <row r="65" spans="24:38" ht="12.75">
      <c r="X65" s="6" t="e">
        <f t="shared" si="4"/>
        <v>#DIV/0!</v>
      </c>
      <c r="Y65" s="6" t="e">
        <f t="shared" si="5"/>
        <v>#DIV/0!</v>
      </c>
      <c r="Z65" s="6" t="e">
        <f t="shared" si="6"/>
        <v>#DIV/0!</v>
      </c>
      <c r="AH65" t="s">
        <v>19</v>
      </c>
      <c r="AI65">
        <v>4</v>
      </c>
      <c r="AJ65" s="1">
        <v>205</v>
      </c>
      <c r="AK65" s="15">
        <v>803.5112839453944</v>
      </c>
      <c r="AL65">
        <v>109.2148432288192</v>
      </c>
    </row>
    <row r="66" spans="1:38" ht="12.75">
      <c r="A66" t="s">
        <v>16</v>
      </c>
      <c r="B66">
        <v>1</v>
      </c>
      <c r="C66" s="1">
        <v>205</v>
      </c>
      <c r="D66">
        <v>34</v>
      </c>
      <c r="E66" t="s">
        <v>20</v>
      </c>
      <c r="F66">
        <v>111</v>
      </c>
      <c r="G66">
        <v>92</v>
      </c>
      <c r="H66">
        <v>1.63</v>
      </c>
      <c r="I66">
        <v>10</v>
      </c>
      <c r="J66">
        <v>5.67</v>
      </c>
      <c r="K66">
        <f t="shared" si="0"/>
        <v>0.48267622461170845</v>
      </c>
      <c r="L66">
        <v>14.99</v>
      </c>
      <c r="M66">
        <v>14.99</v>
      </c>
      <c r="N66">
        <f t="shared" si="1"/>
        <v>469.9172385550764</v>
      </c>
      <c r="O66">
        <f t="shared" si="2"/>
        <v>1402.8411680394192</v>
      </c>
      <c r="P66">
        <f t="shared" si="3"/>
        <v>932.9239294843428</v>
      </c>
      <c r="Q66">
        <v>73.4613101128043</v>
      </c>
      <c r="R66" s="3" t="s">
        <v>16</v>
      </c>
      <c r="S66" s="6">
        <f>AVERAGE(P66,P70,P74,P78,P82)</f>
        <v>1073.2346612225078</v>
      </c>
      <c r="T66" s="6">
        <f>STDEV(P66,P70,P74,P78,P82)/2</f>
        <v>184.7014697122492</v>
      </c>
      <c r="V66" s="6">
        <v>6.425078</v>
      </c>
      <c r="W66" s="6">
        <v>24.584368</v>
      </c>
      <c r="X66" s="6">
        <f t="shared" si="4"/>
        <v>42.862428285523684</v>
      </c>
      <c r="Y66" s="6">
        <f t="shared" si="5"/>
        <v>164.00512341561043</v>
      </c>
      <c r="Z66" s="6">
        <f t="shared" si="6"/>
        <v>121.14269513008674</v>
      </c>
      <c r="AB66">
        <f>P66/(Q66/100)</f>
        <v>1269.952752070146</v>
      </c>
      <c r="AC66">
        <f>Z66/($Q66/100)</f>
        <v>164.9067991628039</v>
      </c>
      <c r="AH66" t="s">
        <v>19</v>
      </c>
      <c r="AI66">
        <v>4</v>
      </c>
      <c r="AJ66" s="1">
        <v>259</v>
      </c>
      <c r="AK66" s="15">
        <v>4016.0792861005984</v>
      </c>
      <c r="AL66">
        <v>316.21135992786606</v>
      </c>
    </row>
    <row r="67" spans="1:38" ht="12.75">
      <c r="A67" t="s">
        <v>17</v>
      </c>
      <c r="B67">
        <v>1</v>
      </c>
      <c r="C67" s="1">
        <v>205</v>
      </c>
      <c r="D67">
        <v>40</v>
      </c>
      <c r="E67" t="s">
        <v>20</v>
      </c>
      <c r="F67">
        <v>98</v>
      </c>
      <c r="G67">
        <v>75</v>
      </c>
      <c r="H67">
        <v>1.05</v>
      </c>
      <c r="I67">
        <v>10.03</v>
      </c>
      <c r="J67">
        <v>5.24</v>
      </c>
      <c r="K67">
        <f t="shared" si="0"/>
        <v>0.4665924276169266</v>
      </c>
      <c r="L67">
        <v>15.01</v>
      </c>
      <c r="M67">
        <v>14.97</v>
      </c>
      <c r="N67">
        <f t="shared" si="1"/>
        <v>571.1387316967684</v>
      </c>
      <c r="O67">
        <f t="shared" si="2"/>
        <v>1238.38767431442</v>
      </c>
      <c r="P67">
        <f t="shared" si="3"/>
        <v>667.2489426176517</v>
      </c>
      <c r="Q67">
        <v>68.03483426719778</v>
      </c>
      <c r="R67" s="3" t="s">
        <v>17</v>
      </c>
      <c r="S67" s="6">
        <f>AVERAGE(P67,P71,P75,P79,P83)</f>
        <v>1136.351332922883</v>
      </c>
      <c r="T67" s="6">
        <f>STDEV(P67,P71,P75,P79,P83)/2</f>
        <v>239.67810318403764</v>
      </c>
      <c r="V67" s="6">
        <v>5.230124</v>
      </c>
      <c r="W67" s="6">
        <v>22.09815</v>
      </c>
      <c r="X67" s="6">
        <f t="shared" si="4"/>
        <v>34.844263824117256</v>
      </c>
      <c r="Y67" s="6">
        <f t="shared" si="5"/>
        <v>147.61623246492985</v>
      </c>
      <c r="Z67" s="6">
        <f t="shared" si="6"/>
        <v>112.77196864081259</v>
      </c>
      <c r="AB67">
        <f aca="true" t="shared" si="13" ref="AB67:AB106">P67/(Q67/100)</f>
        <v>980.746039590719</v>
      </c>
      <c r="AC67">
        <f aca="true" t="shared" si="14" ref="AC67:AC106">Z67/($Q67/100)</f>
        <v>165.7562186422262</v>
      </c>
      <c r="AH67" t="s">
        <v>16</v>
      </c>
      <c r="AI67">
        <v>5</v>
      </c>
      <c r="AJ67" s="1">
        <v>144</v>
      </c>
      <c r="AK67" s="15">
        <v>1554.6201061712006</v>
      </c>
      <c r="AL67">
        <v>46.07103799407795</v>
      </c>
    </row>
    <row r="68" spans="1:38" ht="12.75">
      <c r="A68" t="s">
        <v>18</v>
      </c>
      <c r="B68">
        <v>1</v>
      </c>
      <c r="C68" s="1">
        <v>205</v>
      </c>
      <c r="D68">
        <v>33</v>
      </c>
      <c r="E68" t="s">
        <v>20</v>
      </c>
      <c r="F68">
        <v>92</v>
      </c>
      <c r="G68">
        <v>89</v>
      </c>
      <c r="H68">
        <v>1.65</v>
      </c>
      <c r="I68">
        <v>10</v>
      </c>
      <c r="J68">
        <v>5.85</v>
      </c>
      <c r="K68">
        <f aca="true" t="shared" si="15" ref="K68:K106">(J68-H68)/(I68-H68)</f>
        <v>0.5029940119760479</v>
      </c>
      <c r="L68">
        <v>14.98</v>
      </c>
      <c r="M68">
        <v>14.98</v>
      </c>
      <c r="N68">
        <f aca="true" t="shared" si="16" ref="N68:N106">(100*(AVERAGE(D68,E68)))/(L68*K68)</f>
        <v>437.9649055884036</v>
      </c>
      <c r="O68">
        <f aca="true" t="shared" si="17" ref="O68:O106">(100*(AVERAGE(G68,F68)))/(M68*K68)</f>
        <v>1201.0855744166824</v>
      </c>
      <c r="P68">
        <f aca="true" t="shared" si="18" ref="P68:P106">O68-N68</f>
        <v>763.1206688282789</v>
      </c>
      <c r="Q68">
        <v>71.02573396158034</v>
      </c>
      <c r="R68" s="3" t="s">
        <v>18</v>
      </c>
      <c r="S68" s="6">
        <f>AVERAGE(P68,P72,P76,P80,P84)</f>
        <v>957.7852286255154</v>
      </c>
      <c r="T68" s="6">
        <f>STDEV(P68,P72,P76,P80,P84)/2</f>
        <v>144.66920298858886</v>
      </c>
      <c r="V68" s="6">
        <v>5.34575</v>
      </c>
      <c r="W68" s="6">
        <v>25.347145</v>
      </c>
      <c r="X68" s="6">
        <f aca="true" t="shared" si="19" ref="X68:X106">(V68/L68)*100</f>
        <v>35.68591455273698</v>
      </c>
      <c r="Y68" s="6">
        <f aca="true" t="shared" si="20" ref="Y68:Y106">(W68/M68)*100</f>
        <v>169.2065754339119</v>
      </c>
      <c r="Z68" s="6">
        <f aca="true" t="shared" si="21" ref="Z68:Z106">Y68-X68</f>
        <v>133.5206608811749</v>
      </c>
      <c r="AB68">
        <f t="shared" si="13"/>
        <v>1074.4284166652478</v>
      </c>
      <c r="AC68">
        <f t="shared" si="14"/>
        <v>187.98913215511394</v>
      </c>
      <c r="AH68" t="s">
        <v>16</v>
      </c>
      <c r="AI68">
        <v>5</v>
      </c>
      <c r="AJ68" s="1">
        <v>177</v>
      </c>
      <c r="AK68" s="15">
        <v>996.0252027974019</v>
      </c>
      <c r="AL68">
        <v>76.41047539652803</v>
      </c>
    </row>
    <row r="69" spans="1:38" ht="12.75">
      <c r="A69" t="s">
        <v>19</v>
      </c>
      <c r="B69">
        <v>1</v>
      </c>
      <c r="C69" s="1">
        <v>205</v>
      </c>
      <c r="D69">
        <v>20</v>
      </c>
      <c r="E69" t="s">
        <v>20</v>
      </c>
      <c r="F69">
        <v>92</v>
      </c>
      <c r="G69" t="s">
        <v>20</v>
      </c>
      <c r="H69">
        <v>1.06</v>
      </c>
      <c r="I69">
        <v>9.99</v>
      </c>
      <c r="J69">
        <v>5.57</v>
      </c>
      <c r="K69">
        <f t="shared" si="15"/>
        <v>0.5050391937290033</v>
      </c>
      <c r="L69">
        <v>14.97</v>
      </c>
      <c r="M69">
        <v>14.99</v>
      </c>
      <c r="N69">
        <f t="shared" si="16"/>
        <v>264.5349827519044</v>
      </c>
      <c r="O69">
        <f t="shared" si="17"/>
        <v>1215.2373570554798</v>
      </c>
      <c r="P69">
        <f t="shared" si="18"/>
        <v>950.7023743035754</v>
      </c>
      <c r="Q69">
        <v>76.45255130120292</v>
      </c>
      <c r="R69" s="3" t="s">
        <v>19</v>
      </c>
      <c r="S69" s="6">
        <f>AVERAGE(P69,P73,P77,P81,P85)</f>
        <v>1107.9961400733496</v>
      </c>
      <c r="T69" s="6">
        <f>STDEV(P69,P73,P77,P81,P85)/2</f>
        <v>199.16607723312927</v>
      </c>
      <c r="V69" s="6">
        <v>3.294301</v>
      </c>
      <c r="W69" s="6">
        <v>21.231102</v>
      </c>
      <c r="X69" s="6">
        <f t="shared" si="19"/>
        <v>22.006018704074815</v>
      </c>
      <c r="Y69" s="6">
        <f t="shared" si="20"/>
        <v>141.63510340226816</v>
      </c>
      <c r="Z69" s="6">
        <f t="shared" si="21"/>
        <v>119.62908469819334</v>
      </c>
      <c r="AB69">
        <f t="shared" si="13"/>
        <v>1243.5194877382946</v>
      </c>
      <c r="AC69">
        <f t="shared" si="14"/>
        <v>156.474941204887</v>
      </c>
      <c r="AH69" t="s">
        <v>16</v>
      </c>
      <c r="AI69">
        <v>5</v>
      </c>
      <c r="AJ69" s="1">
        <v>205</v>
      </c>
      <c r="AK69" s="15">
        <v>1265.1027852807063</v>
      </c>
      <c r="AL69">
        <v>62.98548706746827</v>
      </c>
    </row>
    <row r="70" spans="1:38" ht="12.75">
      <c r="A70" t="s">
        <v>16</v>
      </c>
      <c r="B70">
        <v>2</v>
      </c>
      <c r="C70" s="1">
        <v>205</v>
      </c>
      <c r="D70">
        <v>50</v>
      </c>
      <c r="E70" t="s">
        <v>20</v>
      </c>
      <c r="F70">
        <v>83</v>
      </c>
      <c r="G70">
        <v>100</v>
      </c>
      <c r="H70">
        <v>1.06</v>
      </c>
      <c r="I70">
        <v>10.02</v>
      </c>
      <c r="J70">
        <v>4.73</v>
      </c>
      <c r="K70">
        <f t="shared" si="15"/>
        <v>0.40959821428571436</v>
      </c>
      <c r="L70">
        <v>14.97</v>
      </c>
      <c r="M70">
        <v>15.01</v>
      </c>
      <c r="N70">
        <f t="shared" si="16"/>
        <v>815.4365042528287</v>
      </c>
      <c r="O70">
        <f t="shared" si="17"/>
        <v>1488.2721237612707</v>
      </c>
      <c r="P70">
        <f t="shared" si="18"/>
        <v>672.8356195084419</v>
      </c>
      <c r="Q70">
        <v>62.417079679756085</v>
      </c>
      <c r="R70" s="3"/>
      <c r="V70" s="6">
        <v>6.341735</v>
      </c>
      <c r="W70" s="6">
        <v>23.363504</v>
      </c>
      <c r="X70" s="6">
        <f t="shared" si="19"/>
        <v>42.362959251837005</v>
      </c>
      <c r="Y70" s="6">
        <f t="shared" si="20"/>
        <v>155.65292471685544</v>
      </c>
      <c r="Z70" s="6">
        <f t="shared" si="21"/>
        <v>113.28996546501844</v>
      </c>
      <c r="AB70">
        <f t="shared" si="13"/>
        <v>1077.9671573238707</v>
      </c>
      <c r="AC70">
        <f t="shared" si="14"/>
        <v>181.5047516581621</v>
      </c>
      <c r="AH70" t="s">
        <v>16</v>
      </c>
      <c r="AI70">
        <v>5</v>
      </c>
      <c r="AJ70" s="1">
        <v>259</v>
      </c>
      <c r="AK70" s="15">
        <v>2177.3377387412484</v>
      </c>
      <c r="AL70">
        <v>171.84916943238485</v>
      </c>
    </row>
    <row r="71" spans="1:38" ht="12.75">
      <c r="A71" t="s">
        <v>17</v>
      </c>
      <c r="B71">
        <v>2</v>
      </c>
      <c r="C71" s="1">
        <v>205</v>
      </c>
      <c r="D71">
        <v>56</v>
      </c>
      <c r="E71" t="s">
        <v>20</v>
      </c>
      <c r="F71">
        <v>154</v>
      </c>
      <c r="G71">
        <v>143</v>
      </c>
      <c r="H71">
        <v>1.65</v>
      </c>
      <c r="I71">
        <v>10</v>
      </c>
      <c r="J71">
        <v>5.49</v>
      </c>
      <c r="K71">
        <f t="shared" si="15"/>
        <v>0.45988023952095813</v>
      </c>
      <c r="L71">
        <v>14.98</v>
      </c>
      <c r="M71">
        <v>15.03</v>
      </c>
      <c r="N71">
        <f t="shared" si="16"/>
        <v>812.8894080996884</v>
      </c>
      <c r="O71">
        <f t="shared" si="17"/>
        <v>2148.4374999999995</v>
      </c>
      <c r="P71">
        <f t="shared" si="18"/>
        <v>1335.5480919003112</v>
      </c>
      <c r="Q71">
        <v>63.32609639600523</v>
      </c>
      <c r="R71" s="3">
        <v>1</v>
      </c>
      <c r="S71" s="6">
        <f>AVERAGE(P66:P69)</f>
        <v>828.4989788084622</v>
      </c>
      <c r="T71" s="6">
        <f>STDEV(P66:P69)/SQRT(5)</f>
        <v>61.16324483522117</v>
      </c>
      <c r="V71" s="6">
        <v>8.21804</v>
      </c>
      <c r="W71" s="6">
        <v>27.94507</v>
      </c>
      <c r="X71" s="6">
        <f t="shared" si="19"/>
        <v>54.860080106809086</v>
      </c>
      <c r="Y71" s="6">
        <f t="shared" si="20"/>
        <v>185.92860944777115</v>
      </c>
      <c r="Z71" s="6">
        <f t="shared" si="21"/>
        <v>131.06852934096207</v>
      </c>
      <c r="AB71">
        <f t="shared" si="13"/>
        <v>2109.0011352485026</v>
      </c>
      <c r="AC71">
        <f t="shared" si="14"/>
        <v>206.9739598685104</v>
      </c>
      <c r="AH71" t="s">
        <v>17</v>
      </c>
      <c r="AI71">
        <v>5</v>
      </c>
      <c r="AJ71" s="1">
        <v>144</v>
      </c>
      <c r="AK71" s="15">
        <v>1242.731231151635</v>
      </c>
      <c r="AL71">
        <v>140.95883920761767</v>
      </c>
    </row>
    <row r="72" spans="1:38" ht="12.75">
      <c r="A72" t="s">
        <v>18</v>
      </c>
      <c r="B72">
        <v>2</v>
      </c>
      <c r="C72" s="1">
        <v>205</v>
      </c>
      <c r="D72">
        <v>44</v>
      </c>
      <c r="E72" t="s">
        <v>20</v>
      </c>
      <c r="F72">
        <v>97</v>
      </c>
      <c r="G72">
        <v>93</v>
      </c>
      <c r="H72">
        <v>1.06</v>
      </c>
      <c r="I72">
        <v>10.03</v>
      </c>
      <c r="J72">
        <v>5.82</v>
      </c>
      <c r="K72">
        <f t="shared" si="15"/>
        <v>0.5306577480490524</v>
      </c>
      <c r="L72">
        <v>14.96</v>
      </c>
      <c r="M72">
        <v>14.99</v>
      </c>
      <c r="N72">
        <f t="shared" si="16"/>
        <v>554.2511122095897</v>
      </c>
      <c r="O72">
        <f t="shared" si="17"/>
        <v>1194.2835840139924</v>
      </c>
      <c r="P72">
        <f t="shared" si="18"/>
        <v>640.0324718044027</v>
      </c>
      <c r="Q72">
        <v>74.57234591294278</v>
      </c>
      <c r="R72" s="3">
        <v>2</v>
      </c>
      <c r="S72" s="6">
        <f>AVERAGE(P70:P73)</f>
        <v>1000.3267523962548</v>
      </c>
      <c r="T72" s="6">
        <f>STDEV(P70:P73)+SQRT(5)</f>
        <v>399.6179931932446</v>
      </c>
      <c r="V72" s="6">
        <v>4.425757</v>
      </c>
      <c r="W72" s="6">
        <v>21.89468</v>
      </c>
      <c r="X72" s="6">
        <f t="shared" si="19"/>
        <v>29.5839371657754</v>
      </c>
      <c r="Y72" s="6">
        <f t="shared" si="20"/>
        <v>146.06190793862575</v>
      </c>
      <c r="Z72" s="6">
        <f t="shared" si="21"/>
        <v>116.47797077285036</v>
      </c>
      <c r="AB72">
        <f t="shared" si="13"/>
        <v>858.2705344305369</v>
      </c>
      <c r="AC72">
        <f t="shared" si="14"/>
        <v>156.19459110060586</v>
      </c>
      <c r="AH72" t="s">
        <v>17</v>
      </c>
      <c r="AI72">
        <v>5</v>
      </c>
      <c r="AJ72" s="1">
        <v>177</v>
      </c>
      <c r="AK72" s="15">
        <v>1105.502895798362</v>
      </c>
      <c r="AL72">
        <v>119.17378665775581</v>
      </c>
    </row>
    <row r="73" spans="1:38" ht="12.75">
      <c r="A73" t="s">
        <v>19</v>
      </c>
      <c r="B73">
        <v>2</v>
      </c>
      <c r="C73" s="1">
        <v>205</v>
      </c>
      <c r="D73">
        <v>44</v>
      </c>
      <c r="E73" t="s">
        <v>20</v>
      </c>
      <c r="F73">
        <v>116</v>
      </c>
      <c r="G73" t="s">
        <v>20</v>
      </c>
      <c r="H73">
        <v>1.65</v>
      </c>
      <c r="I73">
        <v>9.97</v>
      </c>
      <c r="J73">
        <v>4.59</v>
      </c>
      <c r="K73">
        <f t="shared" si="15"/>
        <v>0.3533653846153846</v>
      </c>
      <c r="L73">
        <v>14.98</v>
      </c>
      <c r="M73">
        <v>15.03</v>
      </c>
      <c r="N73">
        <f t="shared" si="16"/>
        <v>831.2216742504746</v>
      </c>
      <c r="O73">
        <f t="shared" si="17"/>
        <v>2184.1125006223383</v>
      </c>
      <c r="P73">
        <f t="shared" si="18"/>
        <v>1352.8908263718636</v>
      </c>
      <c r="Q73">
        <v>51.0316040548598</v>
      </c>
      <c r="R73" s="3">
        <v>3</v>
      </c>
      <c r="S73" s="6">
        <f>AVERAGE(P74:P77)</f>
        <v>1503.8510740698025</v>
      </c>
      <c r="T73" s="6">
        <f>STDEV(P74:P77)/SQRT(5)</f>
        <v>197.4702867317007</v>
      </c>
      <c r="V73" s="6">
        <v>6.10086</v>
      </c>
      <c r="W73" s="6">
        <v>31.374245</v>
      </c>
      <c r="X73" s="6">
        <f t="shared" si="19"/>
        <v>40.72670226969292</v>
      </c>
      <c r="Y73" s="6">
        <f t="shared" si="20"/>
        <v>208.74414504324682</v>
      </c>
      <c r="Z73" s="6">
        <f t="shared" si="21"/>
        <v>168.0174427735539</v>
      </c>
      <c r="AB73">
        <f t="shared" si="13"/>
        <v>2651.08426714842</v>
      </c>
      <c r="AC73">
        <f t="shared" si="14"/>
        <v>329.24193915780586</v>
      </c>
      <c r="AH73" t="s">
        <v>17</v>
      </c>
      <c r="AI73">
        <v>5</v>
      </c>
      <c r="AJ73" s="1">
        <v>205</v>
      </c>
      <c r="AK73" s="15">
        <v>1039.7216522043018</v>
      </c>
      <c r="AL73">
        <v>67.32002934488057</v>
      </c>
    </row>
    <row r="74" spans="1:38" ht="12.75">
      <c r="A74" t="s">
        <v>16</v>
      </c>
      <c r="B74">
        <v>3</v>
      </c>
      <c r="C74" s="1">
        <v>205</v>
      </c>
      <c r="D74">
        <v>43</v>
      </c>
      <c r="E74" t="s">
        <v>20</v>
      </c>
      <c r="F74">
        <v>141</v>
      </c>
      <c r="G74" t="s">
        <v>20</v>
      </c>
      <c r="H74">
        <v>1.06</v>
      </c>
      <c r="I74">
        <v>10.03</v>
      </c>
      <c r="J74">
        <v>4.69</v>
      </c>
      <c r="K74">
        <f t="shared" si="15"/>
        <v>0.4046822742474917</v>
      </c>
      <c r="L74">
        <v>15.02</v>
      </c>
      <c r="M74">
        <v>15.01</v>
      </c>
      <c r="N74">
        <f t="shared" si="16"/>
        <v>707.4314137623663</v>
      </c>
      <c r="O74">
        <f t="shared" si="17"/>
        <v>2321.26240908265</v>
      </c>
      <c r="P74">
        <f t="shared" si="18"/>
        <v>1613.8309953202834</v>
      </c>
      <c r="Q74">
        <v>64.13733905579396</v>
      </c>
      <c r="R74" s="3">
        <v>4</v>
      </c>
      <c r="S74" s="6">
        <f>AVERAGE(P78:P81)</f>
        <v>929.1117881256135</v>
      </c>
      <c r="T74" s="6">
        <f>STDEV(P78:P81)/SQRT(5)</f>
        <v>98.1171870035093</v>
      </c>
      <c r="V74" s="6">
        <v>8.718607</v>
      </c>
      <c r="W74" s="6">
        <v>35.863091</v>
      </c>
      <c r="X74" s="6">
        <f t="shared" si="19"/>
        <v>58.046651131824234</v>
      </c>
      <c r="Y74" s="6">
        <f t="shared" si="20"/>
        <v>238.92798800799463</v>
      </c>
      <c r="Z74" s="6">
        <f t="shared" si="21"/>
        <v>180.8813368761704</v>
      </c>
      <c r="AB74">
        <f t="shared" si="13"/>
        <v>2516.211335048355</v>
      </c>
      <c r="AC74">
        <f t="shared" si="14"/>
        <v>282.02189167657735</v>
      </c>
      <c r="AH74" t="s">
        <v>17</v>
      </c>
      <c r="AI74">
        <v>5</v>
      </c>
      <c r="AJ74" s="1">
        <v>259</v>
      </c>
      <c r="AK74" s="15">
        <v>2346.9330991651796</v>
      </c>
      <c r="AL74">
        <v>88.93480349344978</v>
      </c>
    </row>
    <row r="75" spans="1:38" ht="12.75">
      <c r="A75" t="s">
        <v>17</v>
      </c>
      <c r="B75">
        <v>3</v>
      </c>
      <c r="C75" s="1">
        <v>205</v>
      </c>
      <c r="D75">
        <v>38</v>
      </c>
      <c r="E75" t="s">
        <v>20</v>
      </c>
      <c r="F75">
        <v>142</v>
      </c>
      <c r="G75">
        <v>151</v>
      </c>
      <c r="H75">
        <v>1.04</v>
      </c>
      <c r="I75">
        <v>10.03</v>
      </c>
      <c r="J75">
        <v>4.53</v>
      </c>
      <c r="K75">
        <f t="shared" si="15"/>
        <v>0.3882091212458288</v>
      </c>
      <c r="L75">
        <v>14.99</v>
      </c>
      <c r="M75">
        <v>15.02</v>
      </c>
      <c r="N75">
        <f t="shared" si="16"/>
        <v>653.0045818511288</v>
      </c>
      <c r="O75">
        <f t="shared" si="17"/>
        <v>2512.4762017405633</v>
      </c>
      <c r="P75">
        <f t="shared" si="18"/>
        <v>1859.4716198894344</v>
      </c>
      <c r="Q75">
        <v>62.32912178956093</v>
      </c>
      <c r="R75" s="3">
        <v>5</v>
      </c>
      <c r="S75" s="6">
        <f>AVERAGE(P82:P85)</f>
        <v>1082.420610155186</v>
      </c>
      <c r="T75" s="6">
        <f>STDEV(P82:P85)/SQRT(5)</f>
        <v>110.13457398374881</v>
      </c>
      <c r="V75" s="6">
        <v>6.369442</v>
      </c>
      <c r="W75" s="6">
        <v>29.477188</v>
      </c>
      <c r="X75" s="6">
        <f t="shared" si="19"/>
        <v>42.49127418278852</v>
      </c>
      <c r="Y75" s="6">
        <f t="shared" si="20"/>
        <v>196.25291611185088</v>
      </c>
      <c r="Z75" s="6">
        <f t="shared" si="21"/>
        <v>153.76164192906236</v>
      </c>
      <c r="AB75">
        <f t="shared" si="13"/>
        <v>2983.3111176626016</v>
      </c>
      <c r="AC75">
        <f t="shared" si="14"/>
        <v>246.69309869020944</v>
      </c>
      <c r="AH75" t="s">
        <v>18</v>
      </c>
      <c r="AI75">
        <v>5</v>
      </c>
      <c r="AJ75" s="1">
        <v>144</v>
      </c>
      <c r="AK75" s="15">
        <v>782.6615405896642</v>
      </c>
      <c r="AL75">
        <v>17.651745496423928</v>
      </c>
    </row>
    <row r="76" spans="1:38" ht="12.75">
      <c r="A76" t="s">
        <v>18</v>
      </c>
      <c r="B76">
        <v>3</v>
      </c>
      <c r="C76" s="1">
        <v>205</v>
      </c>
      <c r="D76">
        <v>33</v>
      </c>
      <c r="E76" t="s">
        <v>20</v>
      </c>
      <c r="F76">
        <v>94</v>
      </c>
      <c r="G76">
        <v>100</v>
      </c>
      <c r="H76">
        <v>1.64</v>
      </c>
      <c r="I76">
        <v>10.01</v>
      </c>
      <c r="J76">
        <v>5.78</v>
      </c>
      <c r="K76">
        <f t="shared" si="15"/>
        <v>0.4946236559139786</v>
      </c>
      <c r="L76">
        <v>14.97</v>
      </c>
      <c r="M76">
        <v>15.02</v>
      </c>
      <c r="N76">
        <f t="shared" si="16"/>
        <v>445.6739566088698</v>
      </c>
      <c r="O76">
        <f t="shared" si="17"/>
        <v>1305.6504370983614</v>
      </c>
      <c r="P76">
        <f t="shared" si="18"/>
        <v>859.9764804894917</v>
      </c>
      <c r="Q76">
        <v>77.29362463891943</v>
      </c>
      <c r="V76" s="6">
        <v>5.366479</v>
      </c>
      <c r="W76" s="6">
        <v>23.309803</v>
      </c>
      <c r="X76" s="6">
        <f t="shared" si="19"/>
        <v>35.848223112892455</v>
      </c>
      <c r="Y76" s="6">
        <f t="shared" si="20"/>
        <v>155.19176431424765</v>
      </c>
      <c r="Z76" s="6">
        <f t="shared" si="21"/>
        <v>119.3435412013552</v>
      </c>
      <c r="AB76">
        <f t="shared" si="13"/>
        <v>1112.6098491394469</v>
      </c>
      <c r="AC76">
        <f t="shared" si="14"/>
        <v>154.40282657059208</v>
      </c>
      <c r="AH76" t="s">
        <v>18</v>
      </c>
      <c r="AI76">
        <v>5</v>
      </c>
      <c r="AJ76" s="1">
        <v>177</v>
      </c>
      <c r="AK76" s="15">
        <v>945.507660019566</v>
      </c>
      <c r="AL76">
        <v>61.27749053396944</v>
      </c>
    </row>
    <row r="77" spans="1:38" ht="12.75">
      <c r="A77" t="s">
        <v>19</v>
      </c>
      <c r="B77">
        <v>3</v>
      </c>
      <c r="C77" s="1">
        <v>205</v>
      </c>
      <c r="D77">
        <v>35</v>
      </c>
      <c r="E77" t="s">
        <v>20</v>
      </c>
      <c r="F77">
        <v>105</v>
      </c>
      <c r="G77">
        <v>127</v>
      </c>
      <c r="H77">
        <v>1.64</v>
      </c>
      <c r="I77">
        <v>9.97</v>
      </c>
      <c r="J77">
        <v>4.32</v>
      </c>
      <c r="K77">
        <f t="shared" si="15"/>
        <v>0.3217286914765907</v>
      </c>
      <c r="L77">
        <v>15.01</v>
      </c>
      <c r="M77">
        <v>14.98</v>
      </c>
      <c r="N77">
        <f t="shared" si="16"/>
        <v>724.7655791661278</v>
      </c>
      <c r="O77">
        <f t="shared" si="17"/>
        <v>2406.890779746129</v>
      </c>
      <c r="P77">
        <f t="shared" si="18"/>
        <v>1682.125200580001</v>
      </c>
      <c r="Q77">
        <v>46.54691601049865</v>
      </c>
      <c r="V77" s="6">
        <v>5.356377</v>
      </c>
      <c r="W77" s="6">
        <v>26.195004</v>
      </c>
      <c r="X77" s="6">
        <f t="shared" si="19"/>
        <v>35.68538974017322</v>
      </c>
      <c r="Y77" s="6">
        <f t="shared" si="20"/>
        <v>174.86651535380506</v>
      </c>
      <c r="Z77" s="6">
        <f t="shared" si="21"/>
        <v>139.18112561363182</v>
      </c>
      <c r="AB77">
        <f t="shared" si="13"/>
        <v>3613.8273912724917</v>
      </c>
      <c r="AC77">
        <f t="shared" si="14"/>
        <v>299.01256096588554</v>
      </c>
      <c r="AH77" t="s">
        <v>18</v>
      </c>
      <c r="AI77">
        <v>5</v>
      </c>
      <c r="AJ77" s="1">
        <v>205</v>
      </c>
      <c r="AK77" s="15">
        <v>1274.1069879698234</v>
      </c>
      <c r="AL77">
        <v>199.08897090230172</v>
      </c>
    </row>
    <row r="78" spans="1:38" ht="12.75">
      <c r="A78" t="s">
        <v>16</v>
      </c>
      <c r="B78">
        <v>4</v>
      </c>
      <c r="C78" s="1">
        <v>205</v>
      </c>
      <c r="D78">
        <v>29</v>
      </c>
      <c r="E78" t="s">
        <v>20</v>
      </c>
      <c r="F78">
        <v>67</v>
      </c>
      <c r="G78">
        <v>83</v>
      </c>
      <c r="H78">
        <v>1.03</v>
      </c>
      <c r="I78">
        <v>9.96</v>
      </c>
      <c r="J78">
        <v>4.13</v>
      </c>
      <c r="K78">
        <f t="shared" si="15"/>
        <v>0.347144456886898</v>
      </c>
      <c r="L78">
        <v>15</v>
      </c>
      <c r="M78">
        <v>15.02</v>
      </c>
      <c r="N78">
        <f t="shared" si="16"/>
        <v>556.9247311827959</v>
      </c>
      <c r="O78">
        <f t="shared" si="17"/>
        <v>1438.4047077015596</v>
      </c>
      <c r="P78">
        <f t="shared" si="18"/>
        <v>881.4799765187637</v>
      </c>
      <c r="Q78">
        <v>58.015418066811606</v>
      </c>
      <c r="V78" s="6">
        <v>5.802175</v>
      </c>
      <c r="W78" s="6">
        <v>19.014297</v>
      </c>
      <c r="X78" s="6">
        <f t="shared" si="19"/>
        <v>38.68116666666667</v>
      </c>
      <c r="Y78" s="6">
        <f t="shared" si="20"/>
        <v>126.59318908122503</v>
      </c>
      <c r="Z78" s="6">
        <f t="shared" si="21"/>
        <v>87.91202241455836</v>
      </c>
      <c r="AB78">
        <f t="shared" si="13"/>
        <v>1519.3891656587484</v>
      </c>
      <c r="AC78">
        <f t="shared" si="14"/>
        <v>151.53217083313487</v>
      </c>
      <c r="AH78" t="s">
        <v>18</v>
      </c>
      <c r="AI78">
        <v>5</v>
      </c>
      <c r="AJ78" s="1">
        <v>259</v>
      </c>
      <c r="AK78" s="15">
        <v>1439.1287667268302</v>
      </c>
      <c r="AL78">
        <v>196.3084888275174</v>
      </c>
    </row>
    <row r="79" spans="1:38" ht="12.75">
      <c r="A79" t="s">
        <v>17</v>
      </c>
      <c r="B79">
        <v>4</v>
      </c>
      <c r="C79" s="1">
        <v>205</v>
      </c>
      <c r="D79">
        <v>28</v>
      </c>
      <c r="E79" t="s">
        <v>20</v>
      </c>
      <c r="F79">
        <v>72</v>
      </c>
      <c r="G79">
        <v>92</v>
      </c>
      <c r="H79">
        <v>1.05</v>
      </c>
      <c r="I79">
        <v>10.02</v>
      </c>
      <c r="J79">
        <v>5.18</v>
      </c>
      <c r="K79">
        <f t="shared" si="15"/>
        <v>0.4604236343366779</v>
      </c>
      <c r="L79">
        <v>14.98</v>
      </c>
      <c r="M79">
        <v>15.02</v>
      </c>
      <c r="N79">
        <f t="shared" si="16"/>
        <v>405.9650155008938</v>
      </c>
      <c r="O79">
        <f t="shared" si="17"/>
        <v>1185.7313735036093</v>
      </c>
      <c r="P79">
        <f t="shared" si="18"/>
        <v>779.7663580027156</v>
      </c>
      <c r="Q79">
        <v>78.23616269184305</v>
      </c>
      <c r="S79" s="6">
        <f>AVERAGE(Q66:Q69)</f>
        <v>72.24360741069633</v>
      </c>
      <c r="V79" s="6">
        <v>4.798753</v>
      </c>
      <c r="W79" s="6">
        <v>18.56745</v>
      </c>
      <c r="X79" s="6">
        <f t="shared" si="19"/>
        <v>32.03439919893191</v>
      </c>
      <c r="Y79" s="6">
        <f t="shared" si="20"/>
        <v>123.61817576564582</v>
      </c>
      <c r="Z79" s="6">
        <f t="shared" si="21"/>
        <v>91.58377656671391</v>
      </c>
      <c r="AB79">
        <f t="shared" si="13"/>
        <v>996.6827758079891</v>
      </c>
      <c r="AC79">
        <f t="shared" si="14"/>
        <v>117.06067043119754</v>
      </c>
      <c r="AH79" t="s">
        <v>19</v>
      </c>
      <c r="AI79">
        <v>5</v>
      </c>
      <c r="AJ79" s="1">
        <v>144</v>
      </c>
      <c r="AK79" s="15">
        <v>318.4868630428323</v>
      </c>
      <c r="AL79">
        <v>85.45394119072868</v>
      </c>
    </row>
    <row r="80" spans="1:38" ht="12.75">
      <c r="A80" t="s">
        <v>18</v>
      </c>
      <c r="B80">
        <v>4</v>
      </c>
      <c r="C80" s="1">
        <v>205</v>
      </c>
      <c r="D80">
        <v>29</v>
      </c>
      <c r="E80" t="s">
        <v>20</v>
      </c>
      <c r="F80">
        <v>102</v>
      </c>
      <c r="G80">
        <v>107</v>
      </c>
      <c r="H80">
        <v>1.06</v>
      </c>
      <c r="I80">
        <v>9.99</v>
      </c>
      <c r="J80">
        <v>4.66</v>
      </c>
      <c r="K80">
        <f t="shared" si="15"/>
        <v>0.4031354983202688</v>
      </c>
      <c r="L80">
        <v>14.99</v>
      </c>
      <c r="M80">
        <v>14.97</v>
      </c>
      <c r="N80">
        <f t="shared" si="16"/>
        <v>479.89400340968047</v>
      </c>
      <c r="O80">
        <f t="shared" si="17"/>
        <v>1731.5835374452608</v>
      </c>
      <c r="P80">
        <f t="shared" si="18"/>
        <v>1251.6895340355804</v>
      </c>
      <c r="Q80">
        <v>71.02723304850313</v>
      </c>
      <c r="S80" s="6">
        <f>AVERAGE(Q70:Q73)</f>
        <v>62.83678151089097</v>
      </c>
      <c r="V80" s="6">
        <v>2.37932</v>
      </c>
      <c r="W80" s="6">
        <v>21.616388</v>
      </c>
      <c r="X80" s="6">
        <f t="shared" si="19"/>
        <v>15.87271514342895</v>
      </c>
      <c r="Y80" s="6">
        <f t="shared" si="20"/>
        <v>144.39804943219772</v>
      </c>
      <c r="Z80" s="6">
        <f t="shared" si="21"/>
        <v>128.52533428876876</v>
      </c>
      <c r="AB80">
        <f t="shared" si="13"/>
        <v>1762.2670633682515</v>
      </c>
      <c r="AC80">
        <f t="shared" si="14"/>
        <v>180.952190832214</v>
      </c>
      <c r="AH80" t="s">
        <v>19</v>
      </c>
      <c r="AI80">
        <v>5</v>
      </c>
      <c r="AJ80" s="1">
        <v>177</v>
      </c>
      <c r="AK80" s="15">
        <v>775.9076148457099</v>
      </c>
      <c r="AL80">
        <v>60.160614406832806</v>
      </c>
    </row>
    <row r="81" spans="1:38" ht="12.75">
      <c r="A81" t="s">
        <v>19</v>
      </c>
      <c r="B81">
        <v>4</v>
      </c>
      <c r="C81" s="1">
        <v>205</v>
      </c>
      <c r="D81">
        <v>24</v>
      </c>
      <c r="E81" t="s">
        <v>20</v>
      </c>
      <c r="F81">
        <v>86</v>
      </c>
      <c r="G81">
        <v>80</v>
      </c>
      <c r="H81">
        <v>1.66</v>
      </c>
      <c r="I81">
        <v>10.03</v>
      </c>
      <c r="J81">
        <v>5.76</v>
      </c>
      <c r="K81">
        <f t="shared" si="15"/>
        <v>0.48984468339307047</v>
      </c>
      <c r="L81">
        <v>14.99</v>
      </c>
      <c r="M81">
        <v>14.99</v>
      </c>
      <c r="N81">
        <f t="shared" si="16"/>
        <v>326.8520477066012</v>
      </c>
      <c r="O81">
        <f t="shared" si="17"/>
        <v>1130.3633316519956</v>
      </c>
      <c r="P81">
        <f t="shared" si="18"/>
        <v>803.5112839453944</v>
      </c>
      <c r="Q81">
        <v>80.6171058957214</v>
      </c>
      <c r="S81" s="6">
        <f>AVERAGE(Q74:Q77)</f>
        <v>62.576750373693244</v>
      </c>
      <c r="V81" s="6">
        <v>3.185069</v>
      </c>
      <c r="W81" s="6">
        <v>19.556374</v>
      </c>
      <c r="X81" s="6">
        <f t="shared" si="19"/>
        <v>21.24795863909273</v>
      </c>
      <c r="Y81" s="6">
        <f t="shared" si="20"/>
        <v>130.46280186791194</v>
      </c>
      <c r="Z81" s="6">
        <f t="shared" si="21"/>
        <v>109.2148432288192</v>
      </c>
      <c r="AB81">
        <f t="shared" si="13"/>
        <v>996.7007312129762</v>
      </c>
      <c r="AC81">
        <f t="shared" si="14"/>
        <v>135.47353507094277</v>
      </c>
      <c r="AH81" t="s">
        <v>19</v>
      </c>
      <c r="AI81">
        <v>5</v>
      </c>
      <c r="AJ81" s="1">
        <v>205</v>
      </c>
      <c r="AK81" s="15">
        <v>750.7510151659126</v>
      </c>
      <c r="AL81">
        <v>78.56805327476971</v>
      </c>
    </row>
    <row r="82" spans="1:38" ht="12.75">
      <c r="A82" t="s">
        <v>16</v>
      </c>
      <c r="B82">
        <v>5</v>
      </c>
      <c r="C82" s="1">
        <v>205</v>
      </c>
      <c r="D82">
        <v>51</v>
      </c>
      <c r="E82" t="s">
        <v>20</v>
      </c>
      <c r="F82">
        <v>102</v>
      </c>
      <c r="G82">
        <v>104</v>
      </c>
      <c r="H82">
        <v>1.61</v>
      </c>
      <c r="I82">
        <v>10.02</v>
      </c>
      <c r="J82">
        <v>3.91</v>
      </c>
      <c r="K82">
        <f t="shared" si="15"/>
        <v>0.2734839476813317</v>
      </c>
      <c r="L82">
        <v>14.97</v>
      </c>
      <c r="M82">
        <v>15</v>
      </c>
      <c r="N82">
        <f t="shared" si="16"/>
        <v>1245.7088089221922</v>
      </c>
      <c r="O82">
        <f t="shared" si="17"/>
        <v>2510.8115942028985</v>
      </c>
      <c r="P82">
        <f t="shared" si="18"/>
        <v>1265.1027852807063</v>
      </c>
      <c r="Q82">
        <v>23.77190462510772</v>
      </c>
      <c r="S82" s="6">
        <f>AVERAGE(Q78:Q81)</f>
        <v>71.9739799257198</v>
      </c>
      <c r="V82" s="6">
        <v>7.614211</v>
      </c>
      <c r="W82" s="6">
        <v>17.077293</v>
      </c>
      <c r="X82" s="6">
        <f t="shared" si="19"/>
        <v>50.86313293253173</v>
      </c>
      <c r="Y82" s="6">
        <f t="shared" si="20"/>
        <v>113.84862</v>
      </c>
      <c r="Z82" s="6">
        <f t="shared" si="21"/>
        <v>62.98548706746827</v>
      </c>
      <c r="AB82">
        <f t="shared" si="13"/>
        <v>5321.84023632887</v>
      </c>
      <c r="AC82">
        <f t="shared" si="14"/>
        <v>264.95768034061285</v>
      </c>
      <c r="AH82" t="s">
        <v>19</v>
      </c>
      <c r="AI82">
        <v>5</v>
      </c>
      <c r="AJ82" s="1">
        <v>259</v>
      </c>
      <c r="AK82" s="15">
        <v>2352.304806117385</v>
      </c>
      <c r="AL82">
        <v>84.38552775843019</v>
      </c>
    </row>
    <row r="83" spans="1:29" ht="12.75">
      <c r="A83" t="s">
        <v>17</v>
      </c>
      <c r="B83">
        <v>5</v>
      </c>
      <c r="C83" s="1">
        <v>205</v>
      </c>
      <c r="D83">
        <v>36</v>
      </c>
      <c r="E83" t="s">
        <v>20</v>
      </c>
      <c r="F83">
        <v>81</v>
      </c>
      <c r="G83">
        <v>102</v>
      </c>
      <c r="H83">
        <v>1.63</v>
      </c>
      <c r="I83">
        <v>9.98</v>
      </c>
      <c r="J83">
        <v>4.61</v>
      </c>
      <c r="K83">
        <f t="shared" si="15"/>
        <v>0.3568862275449102</v>
      </c>
      <c r="L83">
        <v>14.99</v>
      </c>
      <c r="M83">
        <v>14.97</v>
      </c>
      <c r="N83">
        <f t="shared" si="16"/>
        <v>672.93184270498</v>
      </c>
      <c r="O83">
        <f t="shared" si="17"/>
        <v>1712.6534949092818</v>
      </c>
      <c r="P83">
        <f t="shared" si="18"/>
        <v>1039.7216522043018</v>
      </c>
      <c r="Q83">
        <v>43.31169351606957</v>
      </c>
      <c r="S83" s="6">
        <f>AVERAGE(Q82:Q85)</f>
        <v>35.39043929072474</v>
      </c>
      <c r="V83" s="6">
        <v>7.008869</v>
      </c>
      <c r="W83" s="6">
        <v>17.077326</v>
      </c>
      <c r="X83" s="6">
        <f t="shared" si="19"/>
        <v>46.756964643095394</v>
      </c>
      <c r="Y83" s="6">
        <f t="shared" si="20"/>
        <v>114.07699398797595</v>
      </c>
      <c r="Z83" s="6">
        <f t="shared" si="21"/>
        <v>67.32002934488057</v>
      </c>
      <c r="AB83">
        <f t="shared" si="13"/>
        <v>2400.5564497692585</v>
      </c>
      <c r="AC83">
        <f t="shared" si="14"/>
        <v>155.43153333384066</v>
      </c>
    </row>
    <row r="84" spans="1:36" ht="12.75">
      <c r="A84" t="s">
        <v>18</v>
      </c>
      <c r="B84">
        <v>5</v>
      </c>
      <c r="C84" s="1">
        <v>205</v>
      </c>
      <c r="D84">
        <v>40</v>
      </c>
      <c r="E84" t="s">
        <v>20</v>
      </c>
      <c r="F84">
        <v>103</v>
      </c>
      <c r="G84">
        <v>102</v>
      </c>
      <c r="H84">
        <v>1.04</v>
      </c>
      <c r="I84">
        <v>10</v>
      </c>
      <c r="J84">
        <v>3.96</v>
      </c>
      <c r="K84">
        <f t="shared" si="15"/>
        <v>0.3258928571428571</v>
      </c>
      <c r="L84">
        <v>14.97</v>
      </c>
      <c r="M84">
        <v>15.02</v>
      </c>
      <c r="N84">
        <f t="shared" si="16"/>
        <v>819.9046494816117</v>
      </c>
      <c r="O84">
        <f t="shared" si="17"/>
        <v>2094.011637451435</v>
      </c>
      <c r="P84">
        <f t="shared" si="18"/>
        <v>1274.1069879698234</v>
      </c>
      <c r="Q84">
        <v>34.26129742328109</v>
      </c>
      <c r="V84" s="6">
        <v>-12.867143</v>
      </c>
      <c r="W84" s="6">
        <v>16.993044</v>
      </c>
      <c r="X84" s="6">
        <f t="shared" si="19"/>
        <v>-85.9528590514362</v>
      </c>
      <c r="Y84" s="6">
        <f t="shared" si="20"/>
        <v>113.13611185086552</v>
      </c>
      <c r="Z84" s="6">
        <f t="shared" si="21"/>
        <v>199.08897090230172</v>
      </c>
      <c r="AB84">
        <f t="shared" si="13"/>
        <v>3718.793752112982</v>
      </c>
      <c r="AC84">
        <f t="shared" si="14"/>
        <v>581.0899933025233</v>
      </c>
      <c r="AJ84" s="1"/>
    </row>
    <row r="85" spans="1:29" ht="12.75">
      <c r="A85" t="s">
        <v>19</v>
      </c>
      <c r="B85">
        <v>5</v>
      </c>
      <c r="C85" s="1">
        <v>205</v>
      </c>
      <c r="D85">
        <v>57</v>
      </c>
      <c r="E85" t="s">
        <v>20</v>
      </c>
      <c r="F85">
        <v>96</v>
      </c>
      <c r="G85" t="s">
        <v>20</v>
      </c>
      <c r="H85">
        <v>1.07</v>
      </c>
      <c r="I85">
        <v>9.99</v>
      </c>
      <c r="J85">
        <v>4.14</v>
      </c>
      <c r="K85">
        <f t="shared" si="15"/>
        <v>0.3441704035874439</v>
      </c>
      <c r="L85">
        <v>14.97</v>
      </c>
      <c r="M85">
        <v>15.02</v>
      </c>
      <c r="N85">
        <f t="shared" si="16"/>
        <v>1106.3168682642158</v>
      </c>
      <c r="O85">
        <f t="shared" si="17"/>
        <v>1857.0678834301284</v>
      </c>
      <c r="P85">
        <f t="shared" si="18"/>
        <v>750.7510151659126</v>
      </c>
      <c r="Q85">
        <v>40.21686159844059</v>
      </c>
      <c r="V85" s="6">
        <v>8.011165</v>
      </c>
      <c r="W85" s="6">
        <v>19.838844</v>
      </c>
      <c r="X85" s="6">
        <f t="shared" si="19"/>
        <v>53.51479625918504</v>
      </c>
      <c r="Y85" s="6">
        <f t="shared" si="20"/>
        <v>132.08284953395474</v>
      </c>
      <c r="Z85" s="6">
        <f t="shared" si="21"/>
        <v>78.56805327476971</v>
      </c>
      <c r="AB85">
        <f t="shared" si="13"/>
        <v>1866.7568411032426</v>
      </c>
      <c r="AC85">
        <f t="shared" si="14"/>
        <v>195.3609758495332</v>
      </c>
    </row>
    <row r="86" spans="24:26" ht="12.75">
      <c r="X86" s="6" t="e">
        <f t="shared" si="19"/>
        <v>#DIV/0!</v>
      </c>
      <c r="Y86" s="6" t="e">
        <f t="shared" si="20"/>
        <v>#DIV/0!</v>
      </c>
      <c r="Z86" s="6" t="e">
        <f t="shared" si="21"/>
        <v>#DIV/0!</v>
      </c>
    </row>
    <row r="87" spans="1:29" ht="12.75">
      <c r="A87" t="s">
        <v>16</v>
      </c>
      <c r="B87">
        <v>1</v>
      </c>
      <c r="C87" s="1">
        <v>259</v>
      </c>
      <c r="D87">
        <v>57</v>
      </c>
      <c r="E87">
        <v>56</v>
      </c>
      <c r="F87">
        <v>170</v>
      </c>
      <c r="G87" t="s">
        <v>20</v>
      </c>
      <c r="H87">
        <v>1.26</v>
      </c>
      <c r="I87">
        <v>6.28</v>
      </c>
      <c r="J87">
        <v>3</v>
      </c>
      <c r="K87">
        <f t="shared" si="15"/>
        <v>0.34661354581673304</v>
      </c>
      <c r="L87">
        <v>10.24</v>
      </c>
      <c r="M87">
        <v>10</v>
      </c>
      <c r="N87">
        <f t="shared" si="16"/>
        <v>1591.8529992816093</v>
      </c>
      <c r="O87">
        <f t="shared" si="17"/>
        <v>4904.597701149426</v>
      </c>
      <c r="P87">
        <f t="shared" si="18"/>
        <v>3312.7447018678167</v>
      </c>
      <c r="Q87">
        <v>60.03695255666667</v>
      </c>
      <c r="R87" s="3" t="s">
        <v>16</v>
      </c>
      <c r="S87" s="6">
        <f>AVERAGE(P87,P91,P95,P99,P103)</f>
        <v>3079.7620992032435</v>
      </c>
      <c r="T87" s="6">
        <f>STDEV(P87,P91,P95,P99,P103)/2</f>
        <v>310.586252344735</v>
      </c>
      <c r="V87" s="6">
        <v>8</v>
      </c>
      <c r="W87" s="6">
        <v>33.859798</v>
      </c>
      <c r="X87" s="6">
        <f t="shared" si="19"/>
        <v>78.125</v>
      </c>
      <c r="Y87" s="6">
        <f t="shared" si="20"/>
        <v>338.59798</v>
      </c>
      <c r="Z87" s="6">
        <f t="shared" si="21"/>
        <v>260.47298</v>
      </c>
      <c r="AB87">
        <f t="shared" si="13"/>
        <v>5517.842863095089</v>
      </c>
      <c r="AC87">
        <f t="shared" si="14"/>
        <v>433.854432824766</v>
      </c>
    </row>
    <row r="88" spans="1:29" ht="12.75">
      <c r="A88" t="s">
        <v>17</v>
      </c>
      <c r="B88">
        <v>1</v>
      </c>
      <c r="C88" s="1">
        <v>259</v>
      </c>
      <c r="D88">
        <v>45</v>
      </c>
      <c r="E88">
        <v>40</v>
      </c>
      <c r="F88">
        <v>163</v>
      </c>
      <c r="G88" t="s">
        <v>20</v>
      </c>
      <c r="H88">
        <v>1.28</v>
      </c>
      <c r="I88">
        <v>6.42</v>
      </c>
      <c r="J88">
        <v>3.02</v>
      </c>
      <c r="K88">
        <f t="shared" si="15"/>
        <v>0.33852140077821014</v>
      </c>
      <c r="L88">
        <v>9.88</v>
      </c>
      <c r="M88">
        <v>10.04</v>
      </c>
      <c r="N88">
        <f t="shared" si="16"/>
        <v>1270.7082693471077</v>
      </c>
      <c r="O88">
        <f t="shared" si="17"/>
        <v>4795.873975362916</v>
      </c>
      <c r="P88">
        <f t="shared" si="18"/>
        <v>3525.1657060158086</v>
      </c>
      <c r="Q88">
        <v>44.091046223333336</v>
      </c>
      <c r="R88" s="3" t="s">
        <v>17</v>
      </c>
      <c r="S88" s="6">
        <f>AVERAGE(P88,P92,P96,P100,P104)</f>
        <v>3174.436028895948</v>
      </c>
      <c r="T88" s="6">
        <f>STDEV(P88,P92,P96,P100,P104)/2</f>
        <v>287.63167114158057</v>
      </c>
      <c r="V88" s="6">
        <v>7.383876</v>
      </c>
      <c r="W88" s="6">
        <v>32.387005</v>
      </c>
      <c r="X88" s="6">
        <f t="shared" si="19"/>
        <v>74.7355870445344</v>
      </c>
      <c r="Y88" s="6">
        <f t="shared" si="20"/>
        <v>322.5797310756973</v>
      </c>
      <c r="Z88" s="6">
        <f t="shared" si="21"/>
        <v>247.8441440311629</v>
      </c>
      <c r="AB88">
        <f t="shared" si="13"/>
        <v>7995.196322082878</v>
      </c>
      <c r="AC88">
        <f t="shared" si="14"/>
        <v>562.1189907260622</v>
      </c>
    </row>
    <row r="89" spans="1:29" ht="12.75">
      <c r="A89" t="s">
        <v>18</v>
      </c>
      <c r="B89">
        <v>1</v>
      </c>
      <c r="C89" s="1">
        <v>259</v>
      </c>
      <c r="D89">
        <v>59</v>
      </c>
      <c r="E89">
        <v>43</v>
      </c>
      <c r="F89">
        <v>188</v>
      </c>
      <c r="G89" t="s">
        <v>20</v>
      </c>
      <c r="H89">
        <v>1.29</v>
      </c>
      <c r="I89">
        <v>6.4</v>
      </c>
      <c r="J89">
        <v>3.15</v>
      </c>
      <c r="K89">
        <f t="shared" si="15"/>
        <v>0.3639921722113503</v>
      </c>
      <c r="L89">
        <v>10.13</v>
      </c>
      <c r="M89">
        <v>9.61</v>
      </c>
      <c r="N89">
        <f t="shared" si="16"/>
        <v>1383.1481068687706</v>
      </c>
      <c r="O89">
        <f t="shared" si="17"/>
        <v>5374.553836169761</v>
      </c>
      <c r="P89">
        <f t="shared" si="18"/>
        <v>3991.40572930099</v>
      </c>
      <c r="Q89">
        <v>55.04963564333334</v>
      </c>
      <c r="R89" s="3" t="s">
        <v>18</v>
      </c>
      <c r="S89" s="6">
        <f>AVERAGE(P89,P93,P97,P101,P105)</f>
        <v>2966.7458804727444</v>
      </c>
      <c r="T89" s="6">
        <f>STDEV(P89,P93,P97,P101,P105)/2</f>
        <v>511.8976730154518</v>
      </c>
      <c r="V89" s="6">
        <v>9.504372</v>
      </c>
      <c r="W89" s="6">
        <v>33.24612</v>
      </c>
      <c r="X89" s="6">
        <f t="shared" si="19"/>
        <v>93.82400789733464</v>
      </c>
      <c r="Y89" s="6">
        <f t="shared" si="20"/>
        <v>345.9533818938606</v>
      </c>
      <c r="Z89" s="6">
        <f t="shared" si="21"/>
        <v>252.12937399652594</v>
      </c>
      <c r="AB89">
        <f t="shared" si="13"/>
        <v>7250.5579422202045</v>
      </c>
      <c r="AC89">
        <f t="shared" si="14"/>
        <v>458.00371074219726</v>
      </c>
    </row>
    <row r="90" spans="1:29" ht="12.75">
      <c r="A90" t="s">
        <v>19</v>
      </c>
      <c r="B90">
        <v>1</v>
      </c>
      <c r="C90" s="1">
        <v>259</v>
      </c>
      <c r="D90">
        <v>68</v>
      </c>
      <c r="E90">
        <v>58</v>
      </c>
      <c r="F90">
        <v>233</v>
      </c>
      <c r="G90">
        <v>230</v>
      </c>
      <c r="H90">
        <v>1.58</v>
      </c>
      <c r="I90">
        <v>6.61</v>
      </c>
      <c r="J90">
        <v>3.27</v>
      </c>
      <c r="K90">
        <f t="shared" si="15"/>
        <v>0.33598409542743535</v>
      </c>
      <c r="L90">
        <v>14.72</v>
      </c>
      <c r="M90">
        <v>14.26</v>
      </c>
      <c r="N90">
        <f t="shared" si="16"/>
        <v>1273.8374710573707</v>
      </c>
      <c r="O90">
        <f t="shared" si="17"/>
        <v>4831.842286529956</v>
      </c>
      <c r="P90">
        <f t="shared" si="18"/>
        <v>3558.0048154725855</v>
      </c>
      <c r="Q90">
        <v>60.1982251</v>
      </c>
      <c r="R90" s="3" t="s">
        <v>19</v>
      </c>
      <c r="S90" s="6">
        <f>AVERAGE(P90,P94,P98,P102,P106)</f>
        <v>3509.895316939264</v>
      </c>
      <c r="T90" s="6">
        <f>STDEV(P90,P94,P98,P102,P106)/2</f>
        <v>341.0398058553009</v>
      </c>
      <c r="V90" s="6">
        <v>10.319437</v>
      </c>
      <c r="W90" s="6">
        <v>41.390888</v>
      </c>
      <c r="X90" s="6">
        <f t="shared" si="19"/>
        <v>70.10487092391304</v>
      </c>
      <c r="Y90" s="6">
        <f t="shared" si="20"/>
        <v>290.2586816269285</v>
      </c>
      <c r="Z90" s="6">
        <f t="shared" si="21"/>
        <v>220.15381070301544</v>
      </c>
      <c r="AB90">
        <f t="shared" si="13"/>
        <v>5910.481263462675</v>
      </c>
      <c r="AC90">
        <f t="shared" si="14"/>
        <v>365.7147870012789</v>
      </c>
    </row>
    <row r="91" spans="1:29" ht="12.75">
      <c r="A91" t="s">
        <v>16</v>
      </c>
      <c r="B91">
        <v>2</v>
      </c>
      <c r="C91" s="1">
        <v>259</v>
      </c>
      <c r="D91">
        <v>56</v>
      </c>
      <c r="E91">
        <v>48</v>
      </c>
      <c r="F91">
        <v>158</v>
      </c>
      <c r="G91" t="s">
        <v>20</v>
      </c>
      <c r="H91">
        <v>1</v>
      </c>
      <c r="I91">
        <v>5.31</v>
      </c>
      <c r="J91">
        <v>2.01</v>
      </c>
      <c r="K91">
        <f t="shared" si="15"/>
        <v>0.23433874709976796</v>
      </c>
      <c r="L91">
        <v>11.48</v>
      </c>
      <c r="M91">
        <v>11.57</v>
      </c>
      <c r="N91">
        <f t="shared" si="16"/>
        <v>1932.935453824128</v>
      </c>
      <c r="O91">
        <f t="shared" si="17"/>
        <v>5827.464336753468</v>
      </c>
      <c r="P91">
        <f t="shared" si="18"/>
        <v>3894.5288829293404</v>
      </c>
      <c r="Q91">
        <v>72.85134983</v>
      </c>
      <c r="R91" s="3"/>
      <c r="V91" s="6">
        <v>7.48838</v>
      </c>
      <c r="W91" s="6">
        <v>28.131403</v>
      </c>
      <c r="X91" s="6">
        <f t="shared" si="19"/>
        <v>65.22979094076655</v>
      </c>
      <c r="Y91" s="6">
        <f t="shared" si="20"/>
        <v>243.14090751944684</v>
      </c>
      <c r="Z91" s="6">
        <f t="shared" si="21"/>
        <v>177.9111165786803</v>
      </c>
      <c r="AB91">
        <f t="shared" si="13"/>
        <v>5345.85686060354</v>
      </c>
      <c r="AC91">
        <f t="shared" si="14"/>
        <v>244.21114638759508</v>
      </c>
    </row>
    <row r="92" spans="1:29" ht="12.75">
      <c r="A92" t="s">
        <v>17</v>
      </c>
      <c r="B92">
        <v>2</v>
      </c>
      <c r="C92" s="1">
        <v>259</v>
      </c>
      <c r="D92">
        <v>46</v>
      </c>
      <c r="E92">
        <v>46</v>
      </c>
      <c r="F92">
        <v>188</v>
      </c>
      <c r="G92" t="s">
        <v>20</v>
      </c>
      <c r="H92">
        <v>1.58</v>
      </c>
      <c r="I92">
        <v>6.67</v>
      </c>
      <c r="J92">
        <v>3.48</v>
      </c>
      <c r="K92">
        <f t="shared" si="15"/>
        <v>0.37328094302554027</v>
      </c>
      <c r="L92">
        <v>11.68</v>
      </c>
      <c r="M92">
        <v>12.28</v>
      </c>
      <c r="N92">
        <f t="shared" si="16"/>
        <v>1055.0648882480173</v>
      </c>
      <c r="O92">
        <f t="shared" si="17"/>
        <v>4101.320075432883</v>
      </c>
      <c r="P92">
        <f t="shared" si="18"/>
        <v>3046.2551871848655</v>
      </c>
      <c r="Q92">
        <v>74.79533187333334</v>
      </c>
      <c r="R92" s="3">
        <v>1</v>
      </c>
      <c r="S92" s="6">
        <f>AVERAGE(P87:P90)</f>
        <v>3596.8302381642998</v>
      </c>
      <c r="T92" s="6">
        <f>STDEV(P87:P90)/SQRT(5)</f>
        <v>127.28907487916184</v>
      </c>
      <c r="V92" s="6">
        <v>7.788341</v>
      </c>
      <c r="W92" s="6">
        <v>34.175293</v>
      </c>
      <c r="X92" s="6">
        <f t="shared" si="19"/>
        <v>66.68100171232877</v>
      </c>
      <c r="Y92" s="6">
        <f t="shared" si="20"/>
        <v>278.30043159609124</v>
      </c>
      <c r="Z92" s="6">
        <f t="shared" si="21"/>
        <v>211.61942988376248</v>
      </c>
      <c r="AB92">
        <f t="shared" si="13"/>
        <v>4072.7878477011504</v>
      </c>
      <c r="AC92">
        <f t="shared" si="14"/>
        <v>282.93133352512183</v>
      </c>
    </row>
    <row r="93" spans="1:29" ht="12.75">
      <c r="A93" t="s">
        <v>18</v>
      </c>
      <c r="B93">
        <v>2</v>
      </c>
      <c r="C93" s="1">
        <v>259</v>
      </c>
      <c r="D93">
        <v>44</v>
      </c>
      <c r="E93">
        <v>45</v>
      </c>
      <c r="F93">
        <v>147</v>
      </c>
      <c r="G93" t="s">
        <v>20</v>
      </c>
      <c r="H93">
        <v>1.55</v>
      </c>
      <c r="I93">
        <v>6.65</v>
      </c>
      <c r="J93">
        <v>3.22</v>
      </c>
      <c r="K93">
        <f t="shared" si="15"/>
        <v>0.32745098039215687</v>
      </c>
      <c r="L93">
        <v>11.74</v>
      </c>
      <c r="M93">
        <v>11.54</v>
      </c>
      <c r="N93">
        <f t="shared" si="16"/>
        <v>1157.5656183374308</v>
      </c>
      <c r="O93">
        <f t="shared" si="17"/>
        <v>3890.1399973017574</v>
      </c>
      <c r="P93">
        <f t="shared" si="18"/>
        <v>2732.5743789643266</v>
      </c>
      <c r="Q93">
        <v>70.34753033333334</v>
      </c>
      <c r="R93" s="3">
        <v>2</v>
      </c>
      <c r="S93" s="6">
        <f>AVERAGE(P91:P94)</f>
        <v>3321.102535620792</v>
      </c>
      <c r="T93" s="6">
        <f>STDEV(P91:P94)/SQRT(5)</f>
        <v>235.90884482597633</v>
      </c>
      <c r="V93" s="6">
        <v>4.87768</v>
      </c>
      <c r="W93" s="6">
        <v>27.182585</v>
      </c>
      <c r="X93" s="6">
        <f t="shared" si="19"/>
        <v>41.54752981260647</v>
      </c>
      <c r="Y93" s="6">
        <f t="shared" si="20"/>
        <v>235.5509965337955</v>
      </c>
      <c r="Z93" s="6">
        <f t="shared" si="21"/>
        <v>194.00346672118906</v>
      </c>
      <c r="AB93">
        <f t="shared" si="13"/>
        <v>3884.392765483522</v>
      </c>
      <c r="AC93">
        <f t="shared" si="14"/>
        <v>275.7786461044572</v>
      </c>
    </row>
    <row r="94" spans="1:29" ht="12.75">
      <c r="A94" t="s">
        <v>19</v>
      </c>
      <c r="B94">
        <v>2</v>
      </c>
      <c r="C94" s="1">
        <v>259</v>
      </c>
      <c r="D94">
        <v>47</v>
      </c>
      <c r="E94" t="s">
        <v>20</v>
      </c>
      <c r="F94">
        <v>205</v>
      </c>
      <c r="G94" t="s">
        <v>20</v>
      </c>
      <c r="H94">
        <v>1.48</v>
      </c>
      <c r="I94">
        <v>6.68</v>
      </c>
      <c r="J94">
        <v>3.68</v>
      </c>
      <c r="K94">
        <f t="shared" si="15"/>
        <v>0.4230769230769232</v>
      </c>
      <c r="L94">
        <v>9.75</v>
      </c>
      <c r="M94">
        <v>10.2</v>
      </c>
      <c r="N94">
        <f t="shared" si="16"/>
        <v>1139.393939393939</v>
      </c>
      <c r="O94">
        <f t="shared" si="17"/>
        <v>4750.445632798574</v>
      </c>
      <c r="P94">
        <f t="shared" si="18"/>
        <v>3611.0516934046345</v>
      </c>
      <c r="Q94">
        <v>56.880151049999995</v>
      </c>
      <c r="R94" s="3">
        <v>3</v>
      </c>
      <c r="S94" s="6">
        <f>AVERAGE(P95:P98)</f>
        <v>3437.874732805393</v>
      </c>
      <c r="T94" s="6">
        <f>STDEV(P95:P98)/SQRT(5)</f>
        <v>264.218350837237</v>
      </c>
      <c r="V94" s="6">
        <v>8.18049</v>
      </c>
      <c r="W94" s="6">
        <v>39.083748</v>
      </c>
      <c r="X94" s="6">
        <f t="shared" si="19"/>
        <v>83.90246153846155</v>
      </c>
      <c r="Y94" s="6">
        <f t="shared" si="20"/>
        <v>383.17400000000004</v>
      </c>
      <c r="Z94" s="6">
        <f t="shared" si="21"/>
        <v>299.2715384615385</v>
      </c>
      <c r="AB94">
        <f t="shared" si="13"/>
        <v>6348.526905686962</v>
      </c>
      <c r="AC94">
        <f t="shared" si="14"/>
        <v>526.1440642069788</v>
      </c>
    </row>
    <row r="95" spans="1:29" ht="12.75">
      <c r="A95" t="s">
        <v>16</v>
      </c>
      <c r="B95">
        <v>3</v>
      </c>
      <c r="C95" s="1">
        <v>259</v>
      </c>
      <c r="D95">
        <v>43</v>
      </c>
      <c r="E95" t="s">
        <v>20</v>
      </c>
      <c r="F95">
        <v>233</v>
      </c>
      <c r="G95" t="s">
        <v>20</v>
      </c>
      <c r="H95">
        <v>1.53</v>
      </c>
      <c r="I95">
        <v>6.79</v>
      </c>
      <c r="J95">
        <v>3.61</v>
      </c>
      <c r="K95">
        <f t="shared" si="15"/>
        <v>0.3954372623574145</v>
      </c>
      <c r="L95">
        <v>15.71</v>
      </c>
      <c r="M95">
        <v>15.87</v>
      </c>
      <c r="N95">
        <f t="shared" si="16"/>
        <v>692.1730401997746</v>
      </c>
      <c r="O95">
        <f t="shared" si="17"/>
        <v>3712.7987009839558</v>
      </c>
      <c r="P95">
        <f t="shared" si="18"/>
        <v>3020.625660784181</v>
      </c>
      <c r="Q95">
        <v>61.69182369</v>
      </c>
      <c r="R95" s="3">
        <v>4</v>
      </c>
      <c r="S95" s="6">
        <f>AVERAGE(P99:P102)</f>
        <v>3478.815547610854</v>
      </c>
      <c r="T95" s="6">
        <f>STDEV(P99:P102)/SQRT(5)</f>
        <v>231.630245585658</v>
      </c>
      <c r="V95" s="6">
        <v>10.366943</v>
      </c>
      <c r="W95" s="6">
        <v>59.274094</v>
      </c>
      <c r="X95" s="6">
        <f t="shared" si="19"/>
        <v>65.98945257797581</v>
      </c>
      <c r="Y95" s="6">
        <f t="shared" si="20"/>
        <v>373.49775677378705</v>
      </c>
      <c r="Z95" s="6">
        <f t="shared" si="21"/>
        <v>307.5083041958112</v>
      </c>
      <c r="AB95">
        <f t="shared" si="13"/>
        <v>4896.314422414801</v>
      </c>
      <c r="AC95">
        <f t="shared" si="14"/>
        <v>498.45876779560507</v>
      </c>
    </row>
    <row r="96" spans="1:29" ht="12.75">
      <c r="A96" t="s">
        <v>17</v>
      </c>
      <c r="B96">
        <v>3</v>
      </c>
      <c r="C96" s="1">
        <v>259</v>
      </c>
      <c r="D96">
        <v>46</v>
      </c>
      <c r="E96" t="s">
        <v>20</v>
      </c>
      <c r="F96">
        <v>179</v>
      </c>
      <c r="G96" t="s">
        <v>20</v>
      </c>
      <c r="H96">
        <v>1.56</v>
      </c>
      <c r="I96">
        <v>6.58</v>
      </c>
      <c r="J96">
        <v>3.1</v>
      </c>
      <c r="K96">
        <f t="shared" si="15"/>
        <v>0.3067729083665339</v>
      </c>
      <c r="L96">
        <v>11.39</v>
      </c>
      <c r="M96">
        <v>11.24</v>
      </c>
      <c r="N96">
        <f t="shared" si="16"/>
        <v>1316.4886035825455</v>
      </c>
      <c r="O96">
        <f t="shared" si="17"/>
        <v>5191.22336737995</v>
      </c>
      <c r="P96">
        <f t="shared" si="18"/>
        <v>3874.7347637974044</v>
      </c>
      <c r="Q96">
        <v>56.781583106666666</v>
      </c>
      <c r="R96" s="3">
        <v>5</v>
      </c>
      <c r="S96" s="6">
        <f>AVERAGE(P103:P106)</f>
        <v>2078.9261026876607</v>
      </c>
      <c r="T96" s="6">
        <f>STDEV(P103:P106)/SQRT(5)</f>
        <v>194.18018210983604</v>
      </c>
      <c r="V96" s="6">
        <v>8.765798</v>
      </c>
      <c r="W96" s="6">
        <v>31.636953</v>
      </c>
      <c r="X96" s="6">
        <f t="shared" si="19"/>
        <v>76.9604741000878</v>
      </c>
      <c r="Y96" s="6">
        <f t="shared" si="20"/>
        <v>281.4675533807829</v>
      </c>
      <c r="Z96" s="6">
        <f t="shared" si="21"/>
        <v>204.50707928069508</v>
      </c>
      <c r="AB96">
        <f t="shared" si="13"/>
        <v>6823.928731466587</v>
      </c>
      <c r="AC96">
        <f t="shared" si="14"/>
        <v>360.16445490172345</v>
      </c>
    </row>
    <row r="97" spans="1:29" ht="12.75">
      <c r="A97" t="s">
        <v>18</v>
      </c>
      <c r="B97">
        <v>3</v>
      </c>
      <c r="C97" s="1">
        <v>259</v>
      </c>
      <c r="D97">
        <v>47</v>
      </c>
      <c r="E97" t="s">
        <v>20</v>
      </c>
      <c r="F97">
        <v>158</v>
      </c>
      <c r="G97" t="s">
        <v>20</v>
      </c>
      <c r="H97">
        <v>1.55</v>
      </c>
      <c r="I97">
        <v>6.6</v>
      </c>
      <c r="J97">
        <v>3.44</v>
      </c>
      <c r="K97">
        <f t="shared" si="15"/>
        <v>0.37425742574257426</v>
      </c>
      <c r="L97">
        <v>10.17</v>
      </c>
      <c r="M97">
        <v>10.35</v>
      </c>
      <c r="N97">
        <f t="shared" si="16"/>
        <v>1234.828029321638</v>
      </c>
      <c r="O97">
        <f t="shared" si="17"/>
        <v>4078.9305523605044</v>
      </c>
      <c r="P97">
        <f t="shared" si="18"/>
        <v>2844.1025230388664</v>
      </c>
      <c r="Q97">
        <v>53.652333293333335</v>
      </c>
      <c r="V97" s="6">
        <v>2.06644</v>
      </c>
      <c r="W97" s="6">
        <v>24.121967</v>
      </c>
      <c r="X97" s="6">
        <f t="shared" si="19"/>
        <v>20.31897738446411</v>
      </c>
      <c r="Y97" s="6">
        <f t="shared" si="20"/>
        <v>233.06248309178747</v>
      </c>
      <c r="Z97" s="6">
        <f t="shared" si="21"/>
        <v>212.74350570732335</v>
      </c>
      <c r="AB97">
        <f t="shared" si="13"/>
        <v>5300.985713872514</v>
      </c>
      <c r="AC97">
        <f t="shared" si="14"/>
        <v>396.5223740488434</v>
      </c>
    </row>
    <row r="98" spans="1:29" ht="12.75">
      <c r="A98" t="s">
        <v>19</v>
      </c>
      <c r="B98">
        <v>3</v>
      </c>
      <c r="C98" s="1">
        <v>259</v>
      </c>
      <c r="D98">
        <v>45</v>
      </c>
      <c r="E98" t="s">
        <v>20</v>
      </c>
      <c r="F98">
        <v>225</v>
      </c>
      <c r="G98" t="s">
        <v>20</v>
      </c>
      <c r="H98">
        <v>1.55</v>
      </c>
      <c r="I98">
        <v>6.75</v>
      </c>
      <c r="J98">
        <v>3.18</v>
      </c>
      <c r="K98">
        <f t="shared" si="15"/>
        <v>0.31346153846153846</v>
      </c>
      <c r="L98">
        <v>14.45</v>
      </c>
      <c r="M98">
        <v>14.34</v>
      </c>
      <c r="N98">
        <f t="shared" si="16"/>
        <v>993.4829218587471</v>
      </c>
      <c r="O98">
        <f t="shared" si="17"/>
        <v>5005.518905459866</v>
      </c>
      <c r="P98">
        <f t="shared" si="18"/>
        <v>4012.035983601119</v>
      </c>
      <c r="Q98">
        <v>66.95356435000001</v>
      </c>
      <c r="V98" s="6">
        <v>3.168793</v>
      </c>
      <c r="W98" s="6">
        <v>39.416439</v>
      </c>
      <c r="X98" s="6">
        <f t="shared" si="19"/>
        <v>21.929363321799308</v>
      </c>
      <c r="Y98" s="6">
        <f t="shared" si="20"/>
        <v>274.87056485355646</v>
      </c>
      <c r="Z98" s="6">
        <f t="shared" si="21"/>
        <v>252.94120153175714</v>
      </c>
      <c r="AB98">
        <f t="shared" si="13"/>
        <v>5992.266464901235</v>
      </c>
      <c r="AC98">
        <f t="shared" si="14"/>
        <v>377.78601331738827</v>
      </c>
    </row>
    <row r="99" spans="1:29" ht="12.75">
      <c r="A99" t="s">
        <v>16</v>
      </c>
      <c r="B99">
        <v>4</v>
      </c>
      <c r="C99" s="1">
        <v>259</v>
      </c>
      <c r="D99">
        <v>45</v>
      </c>
      <c r="E99" t="s">
        <v>20</v>
      </c>
      <c r="F99">
        <v>194</v>
      </c>
      <c r="G99" t="s">
        <v>20</v>
      </c>
      <c r="H99">
        <v>1.56</v>
      </c>
      <c r="I99">
        <v>6.68</v>
      </c>
      <c r="J99">
        <v>3.18</v>
      </c>
      <c r="K99">
        <f t="shared" si="15"/>
        <v>0.31640625000000006</v>
      </c>
      <c r="L99">
        <v>15.43</v>
      </c>
      <c r="M99">
        <v>15.66</v>
      </c>
      <c r="N99">
        <f t="shared" si="16"/>
        <v>921.725354648232</v>
      </c>
      <c r="O99">
        <f t="shared" si="17"/>
        <v>3915.2988663418623</v>
      </c>
      <c r="P99">
        <f t="shared" si="18"/>
        <v>2993.5735116936303</v>
      </c>
      <c r="Q99">
        <v>64.83728859333333</v>
      </c>
      <c r="V99" s="6">
        <v>4.237109</v>
      </c>
      <c r="W99" s="6">
        <v>30.978693</v>
      </c>
      <c r="X99" s="6">
        <f t="shared" si="19"/>
        <v>27.460200907323397</v>
      </c>
      <c r="Y99" s="6">
        <f t="shared" si="20"/>
        <v>197.8205172413793</v>
      </c>
      <c r="Z99" s="6">
        <f t="shared" si="21"/>
        <v>170.36031633405588</v>
      </c>
      <c r="AB99">
        <f t="shared" si="13"/>
        <v>4617.055365269291</v>
      </c>
      <c r="AC99">
        <f t="shared" si="14"/>
        <v>262.75052524570344</v>
      </c>
    </row>
    <row r="100" spans="1:29" ht="12.75">
      <c r="A100" t="s">
        <v>17</v>
      </c>
      <c r="B100">
        <v>4</v>
      </c>
      <c r="C100" s="1">
        <v>259</v>
      </c>
      <c r="D100">
        <v>43</v>
      </c>
      <c r="E100" t="s">
        <v>20</v>
      </c>
      <c r="F100">
        <v>189</v>
      </c>
      <c r="G100" t="s">
        <v>20</v>
      </c>
      <c r="H100">
        <v>1.52</v>
      </c>
      <c r="I100">
        <v>6.67</v>
      </c>
      <c r="J100">
        <v>3.27</v>
      </c>
      <c r="K100">
        <f t="shared" si="15"/>
        <v>0.3398058252427184</v>
      </c>
      <c r="L100">
        <v>13.55</v>
      </c>
      <c r="M100">
        <v>13.86</v>
      </c>
      <c r="N100">
        <f t="shared" si="16"/>
        <v>933.8956246705325</v>
      </c>
      <c r="O100">
        <f t="shared" si="17"/>
        <v>4012.987012987014</v>
      </c>
      <c r="P100">
        <f t="shared" si="18"/>
        <v>3079.0913883164817</v>
      </c>
      <c r="Q100">
        <v>52.546454803333326</v>
      </c>
      <c r="S100" s="6">
        <f>AVERAGE(Q87:Q89)</f>
        <v>53.05921147444445</v>
      </c>
      <c r="V100" s="6">
        <v>3.162833</v>
      </c>
      <c r="W100" s="6">
        <v>30.307201</v>
      </c>
      <c r="X100" s="6">
        <f t="shared" si="19"/>
        <v>23.341940959409595</v>
      </c>
      <c r="Y100" s="6">
        <f t="shared" si="20"/>
        <v>218.66667388167386</v>
      </c>
      <c r="Z100" s="6">
        <f t="shared" si="21"/>
        <v>195.32473292226427</v>
      </c>
      <c r="AB100">
        <f t="shared" si="13"/>
        <v>5859.750957206645</v>
      </c>
      <c r="AC100">
        <f t="shared" si="14"/>
        <v>371.7181942213039</v>
      </c>
    </row>
    <row r="101" spans="1:29" ht="12.75">
      <c r="A101" t="s">
        <v>18</v>
      </c>
      <c r="B101">
        <v>4</v>
      </c>
      <c r="C101" s="1">
        <v>259</v>
      </c>
      <c r="D101">
        <v>33</v>
      </c>
      <c r="E101">
        <v>31</v>
      </c>
      <c r="F101">
        <v>185</v>
      </c>
      <c r="G101" t="s">
        <v>20</v>
      </c>
      <c r="H101">
        <v>1.28</v>
      </c>
      <c r="I101">
        <v>6.42</v>
      </c>
      <c r="J101">
        <v>3.3</v>
      </c>
      <c r="K101">
        <f t="shared" si="15"/>
        <v>0.3929961089494163</v>
      </c>
      <c r="L101">
        <v>9.6</v>
      </c>
      <c r="M101">
        <v>10.07</v>
      </c>
      <c r="N101">
        <f t="shared" si="16"/>
        <v>848.1848184818484</v>
      </c>
      <c r="O101">
        <f t="shared" si="17"/>
        <v>4674.702822814556</v>
      </c>
      <c r="P101">
        <f t="shared" si="18"/>
        <v>3826.518004332708</v>
      </c>
      <c r="Q101">
        <v>51.88633869666666</v>
      </c>
      <c r="S101" s="6">
        <f>AVERAGE(Q91:Q94)</f>
        <v>68.71859077166667</v>
      </c>
      <c r="V101" s="6">
        <v>1.755091</v>
      </c>
      <c r="W101" s="6">
        <v>27.563082</v>
      </c>
      <c r="X101" s="6">
        <f t="shared" si="19"/>
        <v>18.282197916666668</v>
      </c>
      <c r="Y101" s="6">
        <f t="shared" si="20"/>
        <v>273.714816285998</v>
      </c>
      <c r="Z101" s="6">
        <f t="shared" si="21"/>
        <v>255.43261836933132</v>
      </c>
      <c r="AB101">
        <f t="shared" si="13"/>
        <v>7374.808283742971</v>
      </c>
      <c r="AC101">
        <f t="shared" si="14"/>
        <v>492.2926241965519</v>
      </c>
    </row>
    <row r="102" spans="1:29" ht="12.75">
      <c r="A102" t="s">
        <v>19</v>
      </c>
      <c r="B102">
        <v>4</v>
      </c>
      <c r="C102" s="1">
        <v>259</v>
      </c>
      <c r="D102">
        <v>35</v>
      </c>
      <c r="E102">
        <v>36</v>
      </c>
      <c r="F102">
        <v>227</v>
      </c>
      <c r="G102" t="s">
        <v>20</v>
      </c>
      <c r="H102">
        <v>1.53</v>
      </c>
      <c r="I102">
        <v>6.69</v>
      </c>
      <c r="J102">
        <v>3.22</v>
      </c>
      <c r="K102">
        <f t="shared" si="15"/>
        <v>0.32751937984496127</v>
      </c>
      <c r="L102">
        <v>14.63</v>
      </c>
      <c r="M102">
        <v>14.57</v>
      </c>
      <c r="N102">
        <f t="shared" si="16"/>
        <v>740.8785546437367</v>
      </c>
      <c r="O102">
        <f t="shared" si="17"/>
        <v>4756.957840744335</v>
      </c>
      <c r="P102">
        <f t="shared" si="18"/>
        <v>4016.0792861005984</v>
      </c>
      <c r="Q102">
        <v>56.25221312666667</v>
      </c>
      <c r="S102" s="6">
        <f>AVERAGE(Q95:Q98)</f>
        <v>59.76982611</v>
      </c>
      <c r="V102" s="6">
        <v>2.085541</v>
      </c>
      <c r="W102" s="6">
        <v>48.148983</v>
      </c>
      <c r="X102" s="6">
        <f t="shared" si="19"/>
        <v>14.255235816814766</v>
      </c>
      <c r="Y102" s="6">
        <f t="shared" si="20"/>
        <v>330.46659574468083</v>
      </c>
      <c r="Z102" s="6">
        <f t="shared" si="21"/>
        <v>316.21135992786606</v>
      </c>
      <c r="AB102">
        <f t="shared" si="13"/>
        <v>7139.415612070832</v>
      </c>
      <c r="AC102">
        <f t="shared" si="14"/>
        <v>562.1314119958852</v>
      </c>
    </row>
    <row r="103" spans="1:29" ht="12.75">
      <c r="A103" t="s">
        <v>16</v>
      </c>
      <c r="B103">
        <v>5</v>
      </c>
      <c r="C103" s="1">
        <v>259</v>
      </c>
      <c r="D103">
        <v>28</v>
      </c>
      <c r="E103">
        <v>33</v>
      </c>
      <c r="F103">
        <v>122</v>
      </c>
      <c r="G103" t="s">
        <v>20</v>
      </c>
      <c r="H103">
        <v>1.01</v>
      </c>
      <c r="I103">
        <v>6.15</v>
      </c>
      <c r="J103">
        <v>2.86</v>
      </c>
      <c r="K103">
        <f t="shared" si="15"/>
        <v>0.3599221789883268</v>
      </c>
      <c r="L103">
        <v>11.34</v>
      </c>
      <c r="M103">
        <v>11.59</v>
      </c>
      <c r="N103">
        <f t="shared" si="16"/>
        <v>747.271080604414</v>
      </c>
      <c r="O103">
        <f t="shared" si="17"/>
        <v>2924.608819345662</v>
      </c>
      <c r="P103">
        <f t="shared" si="18"/>
        <v>2177.3377387412484</v>
      </c>
      <c r="Q103">
        <v>60.67832796333334</v>
      </c>
      <c r="S103" s="6">
        <f>AVERAGE(Q91:Q100)</f>
        <v>63.13374109233333</v>
      </c>
      <c r="V103" s="6">
        <v>1.057036</v>
      </c>
      <c r="W103" s="6">
        <v>20.997658</v>
      </c>
      <c r="X103" s="6">
        <f t="shared" si="19"/>
        <v>9.321305114638449</v>
      </c>
      <c r="Y103" s="6">
        <f t="shared" si="20"/>
        <v>181.1704745470233</v>
      </c>
      <c r="Z103" s="6">
        <f t="shared" si="21"/>
        <v>171.84916943238485</v>
      </c>
      <c r="AB103">
        <f t="shared" si="13"/>
        <v>3588.328505124546</v>
      </c>
      <c r="AC103">
        <f t="shared" si="14"/>
        <v>283.213422651049</v>
      </c>
    </row>
    <row r="104" spans="1:29" ht="12.75">
      <c r="A104" t="s">
        <v>17</v>
      </c>
      <c r="B104">
        <v>5</v>
      </c>
      <c r="C104" s="1">
        <v>259</v>
      </c>
      <c r="D104">
        <v>63</v>
      </c>
      <c r="E104">
        <v>40</v>
      </c>
      <c r="F104">
        <v>168</v>
      </c>
      <c r="G104" t="s">
        <v>20</v>
      </c>
      <c r="H104">
        <v>1.61</v>
      </c>
      <c r="I104">
        <v>6.68</v>
      </c>
      <c r="J104">
        <v>3.18</v>
      </c>
      <c r="K104">
        <f t="shared" si="15"/>
        <v>0.3096646942800789</v>
      </c>
      <c r="L104">
        <v>16.03</v>
      </c>
      <c r="M104">
        <v>16.03</v>
      </c>
      <c r="N104">
        <f t="shared" si="16"/>
        <v>1037.4854472704442</v>
      </c>
      <c r="O104">
        <f t="shared" si="17"/>
        <v>3384.4185464356237</v>
      </c>
      <c r="P104">
        <f t="shared" si="18"/>
        <v>2346.9330991651796</v>
      </c>
      <c r="Q104">
        <v>53.83109459666667</v>
      </c>
      <c r="S104" s="6" t="e">
        <f>AVERAGE(#REF!)</f>
        <v>#REF!</v>
      </c>
      <c r="V104" s="6">
        <v>4.505599</v>
      </c>
      <c r="W104" s="6">
        <v>18.761848</v>
      </c>
      <c r="X104" s="6">
        <f t="shared" si="19"/>
        <v>28.107292576419212</v>
      </c>
      <c r="Y104" s="6">
        <f t="shared" si="20"/>
        <v>117.04209606986899</v>
      </c>
      <c r="Z104" s="6">
        <f t="shared" si="21"/>
        <v>88.93480349344978</v>
      </c>
      <c r="AB104">
        <f t="shared" si="13"/>
        <v>4359.809356933468</v>
      </c>
      <c r="AC104">
        <f t="shared" si="14"/>
        <v>165.21083986829578</v>
      </c>
    </row>
    <row r="105" spans="1:29" ht="12.75">
      <c r="A105" t="s">
        <v>18</v>
      </c>
      <c r="B105">
        <v>5</v>
      </c>
      <c r="C105" s="1">
        <v>259</v>
      </c>
      <c r="D105">
        <v>40</v>
      </c>
      <c r="E105">
        <v>38</v>
      </c>
      <c r="F105">
        <v>123</v>
      </c>
      <c r="G105" t="s">
        <v>20</v>
      </c>
      <c r="H105">
        <v>1.54</v>
      </c>
      <c r="I105">
        <v>6.66</v>
      </c>
      <c r="J105">
        <v>3.56</v>
      </c>
      <c r="K105">
        <f t="shared" si="15"/>
        <v>0.39453125</v>
      </c>
      <c r="L105">
        <v>15.53</v>
      </c>
      <c r="M105">
        <v>15.02</v>
      </c>
      <c r="N105">
        <f t="shared" si="16"/>
        <v>636.5195437766571</v>
      </c>
      <c r="O105">
        <f t="shared" si="17"/>
        <v>2075.648310503487</v>
      </c>
      <c r="P105">
        <f t="shared" si="18"/>
        <v>1439.1287667268302</v>
      </c>
      <c r="Q105">
        <v>67.78825119</v>
      </c>
      <c r="V105" s="6">
        <v>3.909937</v>
      </c>
      <c r="W105" s="6">
        <v>33.267071</v>
      </c>
      <c r="X105" s="6">
        <f t="shared" si="19"/>
        <v>25.176670959433356</v>
      </c>
      <c r="Y105" s="6">
        <f t="shared" si="20"/>
        <v>221.48515978695076</v>
      </c>
      <c r="Z105" s="6">
        <f t="shared" si="21"/>
        <v>196.3084888275174</v>
      </c>
      <c r="AB105">
        <f t="shared" si="13"/>
        <v>2122.976683220776</v>
      </c>
      <c r="AC105">
        <f t="shared" si="14"/>
        <v>289.59072609395844</v>
      </c>
    </row>
    <row r="106" spans="1:29" ht="12.75">
      <c r="A106" t="s">
        <v>19</v>
      </c>
      <c r="B106">
        <v>5</v>
      </c>
      <c r="C106" s="1">
        <v>259</v>
      </c>
      <c r="D106">
        <v>36</v>
      </c>
      <c r="E106" t="s">
        <v>20</v>
      </c>
      <c r="F106">
        <v>136</v>
      </c>
      <c r="G106" t="s">
        <v>20</v>
      </c>
      <c r="H106">
        <v>1.01</v>
      </c>
      <c r="I106">
        <v>6.15</v>
      </c>
      <c r="J106">
        <v>2.84</v>
      </c>
      <c r="K106">
        <f t="shared" si="15"/>
        <v>0.3560311284046692</v>
      </c>
      <c r="L106">
        <v>12.13</v>
      </c>
      <c r="M106">
        <v>11.99</v>
      </c>
      <c r="N106">
        <f t="shared" si="16"/>
        <v>833.5923668455124</v>
      </c>
      <c r="O106">
        <f t="shared" si="17"/>
        <v>3185.8971729628975</v>
      </c>
      <c r="P106">
        <f t="shared" si="18"/>
        <v>2352.304806117385</v>
      </c>
      <c r="Q106">
        <v>69.12458203666667</v>
      </c>
      <c r="V106" s="6">
        <v>7.664148</v>
      </c>
      <c r="W106" s="6">
        <v>17.693516</v>
      </c>
      <c r="X106" s="6">
        <f t="shared" si="19"/>
        <v>63.18341302555647</v>
      </c>
      <c r="Y106" s="6">
        <f t="shared" si="20"/>
        <v>147.56894078398665</v>
      </c>
      <c r="Z106" s="6">
        <f t="shared" si="21"/>
        <v>84.38552775843019</v>
      </c>
      <c r="AB106">
        <f t="shared" si="13"/>
        <v>3402.9931708948643</v>
      </c>
      <c r="AC106">
        <f t="shared" si="14"/>
        <v>122.0774509908334</v>
      </c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00390625" defaultRowHeight="12.75"/>
  <sheetData/>
  <printOptions/>
  <pageMargins left="0.5" right="0.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21" sqref="K21"/>
    </sheetView>
  </sheetViews>
  <sheetFormatPr defaultColWidth="9.00390625" defaultRowHeight="12.75"/>
  <sheetData/>
  <printOptions/>
  <pageMargins left="0.5" right="0.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selection activeCell="J43" activeCellId="4" sqref="J3 J13 J23 J33 J43"/>
    </sheetView>
  </sheetViews>
  <sheetFormatPr defaultColWidth="9.00390625" defaultRowHeight="12.75"/>
  <sheetData>
    <row r="1" spans="1:11" ht="12.75">
      <c r="A1" t="s">
        <v>60</v>
      </c>
      <c r="B1" t="s">
        <v>3</v>
      </c>
      <c r="C1" t="s">
        <v>62</v>
      </c>
      <c r="D1" t="s">
        <v>63</v>
      </c>
      <c r="E1" t="s">
        <v>43</v>
      </c>
      <c r="F1" t="s">
        <v>64</v>
      </c>
      <c r="G1" t="s">
        <v>54</v>
      </c>
      <c r="H1" t="s">
        <v>65</v>
      </c>
      <c r="I1" t="s">
        <v>54</v>
      </c>
      <c r="J1" t="s">
        <v>66</v>
      </c>
      <c r="K1" t="s">
        <v>54</v>
      </c>
    </row>
    <row r="3" spans="1:11" ht="12.75">
      <c r="A3" t="s">
        <v>61</v>
      </c>
      <c r="B3" s="1">
        <v>144</v>
      </c>
      <c r="C3">
        <v>968.5244396606308</v>
      </c>
      <c r="D3">
        <v>157.72918779810894</v>
      </c>
      <c r="E3">
        <f>C3/D3</f>
        <v>6.140426215218505</v>
      </c>
      <c r="F3">
        <f>AVERAGE(C3:C12)</f>
        <v>1093.340082080968</v>
      </c>
      <c r="G3">
        <f>STDEV(C3:C12)/SQRT(10)</f>
        <v>109.54733421493012</v>
      </c>
      <c r="H3">
        <f>AVERAGE(D3:D12)</f>
        <v>102.65631417923456</v>
      </c>
      <c r="I3">
        <f>STDEV(D3:D12)/SQRT(10)</f>
        <v>16.684871935870508</v>
      </c>
      <c r="J3">
        <f>AVERAGE(E3:E12)</f>
        <v>15.561364550587196</v>
      </c>
      <c r="K3">
        <f>STDEV(E3:E12)/SQRT(10)</f>
        <v>4.147346556897731</v>
      </c>
    </row>
    <row r="4" spans="1:5" ht="12.75">
      <c r="A4" t="s">
        <v>61</v>
      </c>
      <c r="B4" s="1">
        <v>144</v>
      </c>
      <c r="C4">
        <v>868.8811791518651</v>
      </c>
      <c r="D4">
        <v>75.39890527496709</v>
      </c>
      <c r="E4">
        <f aca="true" t="shared" si="0" ref="E4:E64">C4/D4</f>
        <v>11.523790378430588</v>
      </c>
    </row>
    <row r="5" spans="1:5" ht="12.75">
      <c r="A5" t="s">
        <v>61</v>
      </c>
      <c r="B5" s="1">
        <v>144</v>
      </c>
      <c r="C5">
        <v>596.8706423720237</v>
      </c>
      <c r="D5">
        <v>86.52717175228848</v>
      </c>
      <c r="E5">
        <f t="shared" si="0"/>
        <v>6.89807178814021</v>
      </c>
    </row>
    <row r="6" spans="1:5" ht="12.75">
      <c r="A6" t="s">
        <v>61</v>
      </c>
      <c r="B6" s="1">
        <v>144</v>
      </c>
      <c r="C6">
        <v>1483.6660953244555</v>
      </c>
      <c r="D6">
        <v>91.58905171981925</v>
      </c>
      <c r="E6">
        <f t="shared" si="0"/>
        <v>16.19916428290086</v>
      </c>
    </row>
    <row r="7" spans="1:5" ht="12.75">
      <c r="A7" t="s">
        <v>61</v>
      </c>
      <c r="B7" s="1">
        <v>144</v>
      </c>
      <c r="C7">
        <v>916.3088259063315</v>
      </c>
      <c r="D7">
        <v>143.33013313081125</v>
      </c>
      <c r="E7">
        <f t="shared" si="0"/>
        <v>6.392995010128511</v>
      </c>
    </row>
    <row r="8" spans="1:5" ht="12.75">
      <c r="A8" t="s">
        <v>61</v>
      </c>
      <c r="B8" s="1">
        <v>144</v>
      </c>
      <c r="C8">
        <v>989.7717632993022</v>
      </c>
      <c r="D8">
        <v>148.4195268902495</v>
      </c>
      <c r="E8">
        <f t="shared" si="0"/>
        <v>6.668743554419224</v>
      </c>
    </row>
    <row r="9" spans="1:5" ht="12.75">
      <c r="A9" t="s">
        <v>61</v>
      </c>
      <c r="B9" s="1">
        <v>144</v>
      </c>
      <c r="C9">
        <v>1170.9484268521037</v>
      </c>
      <c r="D9">
        <v>78.77263925030704</v>
      </c>
      <c r="E9">
        <f t="shared" si="0"/>
        <v>14.86491296973447</v>
      </c>
    </row>
    <row r="10" spans="1:5" ht="12.75">
      <c r="A10" t="s">
        <v>61</v>
      </c>
      <c r="B10" s="1">
        <v>144</v>
      </c>
      <c r="C10">
        <v>1601.1478014821037</v>
      </c>
      <c r="D10">
        <v>181.07374248529197</v>
      </c>
      <c r="E10">
        <f t="shared" si="0"/>
        <v>8.842517857674254</v>
      </c>
    </row>
    <row r="11" spans="1:5" ht="12.75">
      <c r="A11" t="s">
        <v>61</v>
      </c>
      <c r="B11" s="1">
        <v>144</v>
      </c>
      <c r="C11">
        <v>1554.6201061712006</v>
      </c>
      <c r="D11">
        <v>46.07103799407795</v>
      </c>
      <c r="E11">
        <f t="shared" si="0"/>
        <v>33.74397829653923</v>
      </c>
    </row>
    <row r="12" spans="1:5" ht="12.75">
      <c r="A12" t="s">
        <v>61</v>
      </c>
      <c r="B12" s="1">
        <v>144</v>
      </c>
      <c r="C12">
        <v>782.6615405896642</v>
      </c>
      <c r="D12">
        <v>17.651745496423928</v>
      </c>
      <c r="E12">
        <f t="shared" si="0"/>
        <v>44.33904515268611</v>
      </c>
    </row>
    <row r="13" spans="1:11" ht="12.75">
      <c r="A13" t="s">
        <v>61</v>
      </c>
      <c r="B13" s="1">
        <v>158</v>
      </c>
      <c r="C13">
        <v>1271.2919227396178</v>
      </c>
      <c r="D13">
        <v>142.84330222259533</v>
      </c>
      <c r="E13">
        <f t="shared" si="0"/>
        <v>8.899905721575523</v>
      </c>
      <c r="F13">
        <f>AVERAGE(C13:C22)</f>
        <v>1235.856279176957</v>
      </c>
      <c r="G13">
        <f>STDEV(C13:C22)/SQRT(10)</f>
        <v>116.5851624444313</v>
      </c>
      <c r="H13">
        <f>AVERAGE(D13:D22)</f>
        <v>130.59860024916782</v>
      </c>
      <c r="I13">
        <f>STDEV(D13:D22)/SQRT(10)</f>
        <v>8.047631553463459</v>
      </c>
      <c r="J13">
        <f>AVERAGE(E13:E22)</f>
        <v>9.905909974500675</v>
      </c>
      <c r="K13">
        <f>STDEV(E13:E22)/SQRT(10)</f>
        <v>1.399739552253857</v>
      </c>
    </row>
    <row r="14" spans="1:5" ht="12.75">
      <c r="A14" t="s">
        <v>61</v>
      </c>
      <c r="B14" s="1">
        <v>158</v>
      </c>
      <c r="C14">
        <v>829.7608789667541</v>
      </c>
      <c r="D14">
        <v>135.55342796248505</v>
      </c>
      <c r="E14">
        <f t="shared" si="0"/>
        <v>6.1212828877805565</v>
      </c>
    </row>
    <row r="15" spans="1:5" ht="12.75">
      <c r="A15" t="s">
        <v>61</v>
      </c>
      <c r="B15" s="1">
        <v>158</v>
      </c>
      <c r="C15">
        <v>921.2947137506079</v>
      </c>
      <c r="D15">
        <v>117.5675636814798</v>
      </c>
      <c r="E15">
        <f t="shared" si="0"/>
        <v>7.83630012310732</v>
      </c>
    </row>
    <row r="16" spans="1:5" ht="12.75">
      <c r="A16" t="s">
        <v>61</v>
      </c>
      <c r="B16" s="1">
        <v>158</v>
      </c>
      <c r="C16">
        <v>1025.2287056559594</v>
      </c>
      <c r="D16">
        <v>133.6404629092334</v>
      </c>
      <c r="E16">
        <f t="shared" si="0"/>
        <v>7.6715441067596375</v>
      </c>
    </row>
    <row r="17" spans="1:5" ht="12.75">
      <c r="A17" t="s">
        <v>61</v>
      </c>
      <c r="B17" s="1">
        <v>158</v>
      </c>
      <c r="C17">
        <v>1804.672756333447</v>
      </c>
      <c r="D17">
        <v>165.14017667621903</v>
      </c>
      <c r="E17">
        <f t="shared" si="0"/>
        <v>10.928126593153443</v>
      </c>
    </row>
    <row r="18" spans="1:5" ht="12.75">
      <c r="A18" t="s">
        <v>61</v>
      </c>
      <c r="B18" s="1">
        <v>158</v>
      </c>
      <c r="C18">
        <v>1337.7270832915567</v>
      </c>
      <c r="D18">
        <v>125.6931518058495</v>
      </c>
      <c r="E18">
        <f t="shared" si="0"/>
        <v>10.642800057698144</v>
      </c>
    </row>
    <row r="19" spans="1:5" ht="12.75">
      <c r="A19" t="s">
        <v>61</v>
      </c>
      <c r="B19" s="1">
        <v>158</v>
      </c>
      <c r="C19">
        <v>886.1368346742394</v>
      </c>
      <c r="D19">
        <v>123.90849307564795</v>
      </c>
      <c r="E19">
        <f t="shared" si="0"/>
        <v>7.151542341276315</v>
      </c>
    </row>
    <row r="20" spans="1:5" ht="12.75">
      <c r="A20" t="s">
        <v>61</v>
      </c>
      <c r="B20" s="1">
        <v>158</v>
      </c>
      <c r="C20">
        <v>1714.1404022925988</v>
      </c>
      <c r="D20">
        <v>163.15244517149688</v>
      </c>
      <c r="E20">
        <f t="shared" si="0"/>
        <v>10.506372739254926</v>
      </c>
    </row>
    <row r="21" spans="1:5" ht="12.75">
      <c r="A21" t="s">
        <v>61</v>
      </c>
      <c r="B21" s="1">
        <v>158</v>
      </c>
      <c r="C21">
        <v>949.3770779576221</v>
      </c>
      <c r="D21">
        <v>123.60811055064065</v>
      </c>
      <c r="E21">
        <f t="shared" si="0"/>
        <v>7.680540328044854</v>
      </c>
    </row>
    <row r="22" spans="1:5" ht="12.75">
      <c r="A22" t="s">
        <v>61</v>
      </c>
      <c r="B22" s="1">
        <v>158</v>
      </c>
      <c r="C22">
        <v>1618.9324161071663</v>
      </c>
      <c r="D22">
        <v>74.87886843603032</v>
      </c>
      <c r="E22">
        <f t="shared" si="0"/>
        <v>21.620684846356014</v>
      </c>
    </row>
    <row r="23" spans="1:11" ht="12.75">
      <c r="A23" t="s">
        <v>61</v>
      </c>
      <c r="B23" s="1">
        <v>177</v>
      </c>
      <c r="C23">
        <v>788.9198947621356</v>
      </c>
      <c r="D23">
        <v>113.81560121436328</v>
      </c>
      <c r="E23">
        <f t="shared" si="0"/>
        <v>6.931561985744496</v>
      </c>
      <c r="F23">
        <f>AVERAGE(C23:C32)</f>
        <v>1000.3110950161145</v>
      </c>
      <c r="G23">
        <f>STDEV(C23:C32)/SQRT(10)</f>
        <v>98.62741161321037</v>
      </c>
      <c r="H23">
        <f>AVERAGE(D23:D32)</f>
        <v>115.57393157680917</v>
      </c>
      <c r="I23">
        <f>STDEV(D23:D32)/SQRT(10)</f>
        <v>9.909694624109584</v>
      </c>
      <c r="J23">
        <f>AVERAGE(E23:E32)</f>
        <v>9.133444878562866</v>
      </c>
      <c r="K23">
        <f>STDEV(E23:E32)/SQRT(10)</f>
        <v>1.0696248069495315</v>
      </c>
    </row>
    <row r="24" spans="1:5" ht="12.75">
      <c r="A24" t="s">
        <v>61</v>
      </c>
      <c r="B24" s="1">
        <v>177</v>
      </c>
      <c r="C24">
        <v>921.3840043198874</v>
      </c>
      <c r="D24">
        <v>124.33868672889652</v>
      </c>
      <c r="E24">
        <f t="shared" si="0"/>
        <v>7.410276146223412</v>
      </c>
    </row>
    <row r="25" spans="1:5" ht="12.75">
      <c r="A25" t="s">
        <v>61</v>
      </c>
      <c r="B25" s="1">
        <v>177</v>
      </c>
      <c r="C25">
        <v>1281.0984767668558</v>
      </c>
      <c r="D25">
        <v>118.5669692353113</v>
      </c>
      <c r="E25">
        <f t="shared" si="0"/>
        <v>10.804851342909442</v>
      </c>
    </row>
    <row r="26" spans="1:5" ht="12.75">
      <c r="A26" t="s">
        <v>61</v>
      </c>
      <c r="B26" s="1">
        <v>177</v>
      </c>
      <c r="C26">
        <v>491.8887028357195</v>
      </c>
      <c r="D26">
        <v>87.80458660357073</v>
      </c>
      <c r="E26">
        <f t="shared" si="0"/>
        <v>5.6020843769420585</v>
      </c>
    </row>
    <row r="27" spans="1:5" ht="12.75">
      <c r="A27" t="s">
        <v>61</v>
      </c>
      <c r="B27" s="1">
        <v>177</v>
      </c>
      <c r="C27">
        <v>968.4717540659582</v>
      </c>
      <c r="D27">
        <v>150.14286374489515</v>
      </c>
      <c r="E27">
        <f t="shared" si="0"/>
        <v>6.450334900441688</v>
      </c>
    </row>
    <row r="28" spans="1:5" ht="12.75">
      <c r="A28" t="s">
        <v>61</v>
      </c>
      <c r="B28" s="1">
        <v>177</v>
      </c>
      <c r="C28">
        <v>1063.5218329179397</v>
      </c>
      <c r="D28">
        <v>126.36390317558983</v>
      </c>
      <c r="E28">
        <f t="shared" si="0"/>
        <v>8.41634205806476</v>
      </c>
    </row>
    <row r="29" spans="1:5" ht="12.75">
      <c r="A29" t="s">
        <v>61</v>
      </c>
      <c r="B29" s="1">
        <v>177</v>
      </c>
      <c r="C29">
        <v>1679.5348800960503</v>
      </c>
      <c r="D29">
        <v>145.73661767185968</v>
      </c>
      <c r="E29">
        <f t="shared" si="0"/>
        <v>11.524453544528447</v>
      </c>
    </row>
    <row r="30" spans="1:5" ht="12.75">
      <c r="A30" t="s">
        <v>61</v>
      </c>
      <c r="B30" s="1">
        <v>177</v>
      </c>
      <c r="C30">
        <v>866.7585415796299</v>
      </c>
      <c r="D30">
        <v>151.28212146310773</v>
      </c>
      <c r="E30">
        <f t="shared" si="0"/>
        <v>5.729418210141911</v>
      </c>
    </row>
    <row r="31" spans="1:5" ht="12.75">
      <c r="A31" t="s">
        <v>61</v>
      </c>
      <c r="B31" s="1">
        <v>177</v>
      </c>
      <c r="C31">
        <v>996.0252027974019</v>
      </c>
      <c r="D31">
        <v>76.41047539652803</v>
      </c>
      <c r="E31">
        <f t="shared" si="0"/>
        <v>13.035191806209594</v>
      </c>
    </row>
    <row r="32" spans="1:5" ht="12.75">
      <c r="A32" t="s">
        <v>61</v>
      </c>
      <c r="B32" s="1">
        <v>177</v>
      </c>
      <c r="C32">
        <v>945.507660019566</v>
      </c>
      <c r="D32">
        <v>61.27749053396944</v>
      </c>
      <c r="E32">
        <f t="shared" si="0"/>
        <v>15.429934414422858</v>
      </c>
    </row>
    <row r="33" spans="1:11" ht="12.75">
      <c r="A33" t="s">
        <v>61</v>
      </c>
      <c r="B33" s="1">
        <v>205</v>
      </c>
      <c r="C33">
        <v>932.9239294843428</v>
      </c>
      <c r="D33">
        <v>121.14269513008674</v>
      </c>
      <c r="E33">
        <f t="shared" si="0"/>
        <v>7.70103330194644</v>
      </c>
      <c r="F33">
        <f>AVERAGE(C33:C42)</f>
        <v>1015.5099449240115</v>
      </c>
      <c r="G33">
        <f>STDEV(C33:C42)/SQRT(10)</f>
        <v>100.77601169772015</v>
      </c>
      <c r="H33">
        <f>AVERAGE(D33:D42)</f>
        <v>126.3167984999753</v>
      </c>
      <c r="I33">
        <f>STDEV(D33:D42)/SQRT(10)</f>
        <v>12.542165148379727</v>
      </c>
      <c r="J33">
        <f>AVERAGE(E33:E42)</f>
        <v>8.722928577230137</v>
      </c>
      <c r="K33">
        <f>STDEV(E33:E42)/SQRT(10)</f>
        <v>1.365615542313748</v>
      </c>
    </row>
    <row r="34" spans="1:5" ht="12.75">
      <c r="A34" t="s">
        <v>61</v>
      </c>
      <c r="B34" s="1">
        <v>205</v>
      </c>
      <c r="C34">
        <v>763.1206688282789</v>
      </c>
      <c r="D34">
        <v>133.5206608811749</v>
      </c>
      <c r="E34">
        <f t="shared" si="0"/>
        <v>5.715375162106252</v>
      </c>
    </row>
    <row r="35" spans="1:5" ht="12.75">
      <c r="A35" t="s">
        <v>61</v>
      </c>
      <c r="B35" s="1">
        <v>205</v>
      </c>
      <c r="C35">
        <v>672.8356195084419</v>
      </c>
      <c r="D35">
        <v>113.28996546501844</v>
      </c>
      <c r="E35">
        <f t="shared" si="0"/>
        <v>5.939057503872216</v>
      </c>
    </row>
    <row r="36" spans="1:5" ht="12.75">
      <c r="A36" t="s">
        <v>61</v>
      </c>
      <c r="B36" s="1">
        <v>205</v>
      </c>
      <c r="C36">
        <v>640.0324718044027</v>
      </c>
      <c r="D36">
        <v>116.47797077285036</v>
      </c>
      <c r="E36">
        <f t="shared" si="0"/>
        <v>5.494879997974576</v>
      </c>
    </row>
    <row r="37" spans="1:5" ht="12.75">
      <c r="A37" t="s">
        <v>61</v>
      </c>
      <c r="B37" s="1">
        <v>205</v>
      </c>
      <c r="C37">
        <v>1613.8309953202834</v>
      </c>
      <c r="D37">
        <v>180.8813368761704</v>
      </c>
      <c r="E37">
        <f t="shared" si="0"/>
        <v>8.922042611975476</v>
      </c>
    </row>
    <row r="38" spans="1:5" ht="12.75">
      <c r="A38" t="s">
        <v>61</v>
      </c>
      <c r="B38" s="1">
        <v>205</v>
      </c>
      <c r="C38">
        <v>859.9764804894917</v>
      </c>
      <c r="D38">
        <v>119.3435412013552</v>
      </c>
      <c r="E38">
        <f t="shared" si="0"/>
        <v>7.205890422159907</v>
      </c>
    </row>
    <row r="39" spans="1:5" ht="12.75">
      <c r="A39" t="s">
        <v>61</v>
      </c>
      <c r="B39" s="1">
        <v>205</v>
      </c>
      <c r="C39">
        <v>881.4799765187637</v>
      </c>
      <c r="D39">
        <v>87.91202241455836</v>
      </c>
      <c r="E39">
        <f t="shared" si="0"/>
        <v>10.026842203243287</v>
      </c>
    </row>
    <row r="40" spans="1:5" ht="12.75">
      <c r="A40" t="s">
        <v>61</v>
      </c>
      <c r="B40" s="1">
        <v>205</v>
      </c>
      <c r="C40">
        <v>1251.6895340355804</v>
      </c>
      <c r="D40">
        <v>128.52533428876876</v>
      </c>
      <c r="E40">
        <f t="shared" si="0"/>
        <v>9.73885452982603</v>
      </c>
    </row>
    <row r="41" spans="1:5" ht="12.75">
      <c r="A41" t="s">
        <v>61</v>
      </c>
      <c r="B41" s="1">
        <v>205</v>
      </c>
      <c r="C41">
        <v>1265.1027852807063</v>
      </c>
      <c r="D41">
        <v>62.98548706746827</v>
      </c>
      <c r="E41">
        <f t="shared" si="0"/>
        <v>20.085623596520957</v>
      </c>
    </row>
    <row r="42" spans="1:5" ht="12.75">
      <c r="A42" t="s">
        <v>61</v>
      </c>
      <c r="B42" s="1">
        <v>205</v>
      </c>
      <c r="C42">
        <v>1274.1069879698234</v>
      </c>
      <c r="D42">
        <v>199.08897090230172</v>
      </c>
      <c r="E42">
        <f t="shared" si="0"/>
        <v>6.399686442676233</v>
      </c>
    </row>
    <row r="43" spans="1:11" ht="12.75">
      <c r="A43" t="s">
        <v>61</v>
      </c>
      <c r="B43" s="1">
        <v>259</v>
      </c>
      <c r="C43">
        <v>3312.7447018678167</v>
      </c>
      <c r="D43">
        <v>260.47298</v>
      </c>
      <c r="E43">
        <f t="shared" si="0"/>
        <v>12.718189433191176</v>
      </c>
      <c r="F43">
        <f>AVERAGE(C43:C52)</f>
        <v>3023.2539898379937</v>
      </c>
      <c r="G43">
        <f>STDEV(C43:C52)/SQRT(10)</f>
        <v>253.1574044561398</v>
      </c>
      <c r="H43">
        <f>AVERAGE(D43:D52)</f>
        <v>219.87193401628193</v>
      </c>
      <c r="I43">
        <f>STDEV(D43:D52)/SQRT(10)</f>
        <v>14.692101983451284</v>
      </c>
      <c r="J43">
        <f>AVERAGE(E43:E52)</f>
        <v>14.026961979990313</v>
      </c>
      <c r="K43">
        <f>STDEV(E43:E52)/SQRT(10)</f>
        <v>1.2695757309446716</v>
      </c>
    </row>
    <row r="44" spans="1:5" ht="12.75">
      <c r="A44" t="s">
        <v>61</v>
      </c>
      <c r="B44" s="1">
        <v>259</v>
      </c>
      <c r="C44">
        <v>3991.40572930099</v>
      </c>
      <c r="D44">
        <v>252.12937399652594</v>
      </c>
      <c r="E44">
        <f t="shared" si="0"/>
        <v>15.83078427567899</v>
      </c>
    </row>
    <row r="45" spans="1:5" ht="12.75">
      <c r="A45" t="s">
        <v>61</v>
      </c>
      <c r="B45" s="1">
        <v>259</v>
      </c>
      <c r="C45">
        <v>3894.5288829293404</v>
      </c>
      <c r="D45">
        <v>177.9111165786803</v>
      </c>
      <c r="E45">
        <f t="shared" si="0"/>
        <v>21.890306563316997</v>
      </c>
    </row>
    <row r="46" spans="1:5" ht="12.75">
      <c r="A46" t="s">
        <v>61</v>
      </c>
      <c r="B46" s="1">
        <v>259</v>
      </c>
      <c r="C46">
        <v>2732.5743789643266</v>
      </c>
      <c r="D46">
        <v>194.00346672118906</v>
      </c>
      <c r="E46">
        <f t="shared" si="0"/>
        <v>14.085183245160406</v>
      </c>
    </row>
    <row r="47" spans="1:5" ht="12.75">
      <c r="A47" t="s">
        <v>61</v>
      </c>
      <c r="B47" s="1">
        <v>259</v>
      </c>
      <c r="C47">
        <v>3020.625660784181</v>
      </c>
      <c r="D47">
        <v>307.5083041958112</v>
      </c>
      <c r="E47">
        <f t="shared" si="0"/>
        <v>9.822907607921852</v>
      </c>
    </row>
    <row r="48" spans="1:5" ht="12.75">
      <c r="A48" t="s">
        <v>61</v>
      </c>
      <c r="B48" s="1">
        <v>259</v>
      </c>
      <c r="C48">
        <v>2844.1025230388664</v>
      </c>
      <c r="D48">
        <v>212.74350570732335</v>
      </c>
      <c r="E48">
        <f t="shared" si="0"/>
        <v>13.368692565175506</v>
      </c>
    </row>
    <row r="49" spans="1:5" ht="12.75">
      <c r="A49" t="s">
        <v>61</v>
      </c>
      <c r="B49" s="1">
        <v>259</v>
      </c>
      <c r="C49">
        <v>2993.5735116936303</v>
      </c>
      <c r="D49">
        <v>170.36031633405588</v>
      </c>
      <c r="E49">
        <f t="shared" si="0"/>
        <v>17.572011933950606</v>
      </c>
    </row>
    <row r="50" spans="1:5" ht="12.75">
      <c r="A50" t="s">
        <v>61</v>
      </c>
      <c r="B50" s="1">
        <v>259</v>
      </c>
      <c r="C50">
        <v>3826.518004332708</v>
      </c>
      <c r="D50">
        <v>255.43261836933132</v>
      </c>
      <c r="E50">
        <f t="shared" si="0"/>
        <v>14.98053783718384</v>
      </c>
    </row>
    <row r="51" spans="1:5" ht="12.75">
      <c r="A51" t="s">
        <v>61</v>
      </c>
      <c r="B51" s="1">
        <v>259</v>
      </c>
      <c r="C51">
        <v>2177.3377387412484</v>
      </c>
      <c r="D51">
        <v>171.84916943238485</v>
      </c>
      <c r="E51">
        <f t="shared" si="0"/>
        <v>12.670050986763341</v>
      </c>
    </row>
    <row r="52" spans="1:5" ht="12.75">
      <c r="A52" t="s">
        <v>61</v>
      </c>
      <c r="B52" s="1">
        <v>259</v>
      </c>
      <c r="C52">
        <v>1439.1287667268302</v>
      </c>
      <c r="D52">
        <v>196.3084888275174</v>
      </c>
      <c r="E52">
        <f t="shared" si="0"/>
        <v>7.3309553515604335</v>
      </c>
    </row>
    <row r="53" spans="1:11" ht="12.75">
      <c r="A53" t="s">
        <v>18</v>
      </c>
      <c r="B53" s="1">
        <v>144</v>
      </c>
      <c r="C53">
        <v>664.6650432125292</v>
      </c>
      <c r="D53">
        <v>101.3951225680589</v>
      </c>
      <c r="E53">
        <f t="shared" si="0"/>
        <v>6.555197393902155</v>
      </c>
      <c r="F53">
        <f>AVERAGE(C53:C62)</f>
        <v>995.9346523539991</v>
      </c>
      <c r="G53">
        <f>STDEV(C53:C62)/SQRT(10)</f>
        <v>176.36118941089993</v>
      </c>
      <c r="H53">
        <f>AVERAGE(D53:D62)</f>
        <v>121.24200666869554</v>
      </c>
      <c r="I53">
        <f>STDEV(D53:D62)/SQRT(10)</f>
        <v>8.661486201697086</v>
      </c>
      <c r="J53">
        <f>AVERAGE(E53:E62)</f>
        <v>8.041648365568461</v>
      </c>
      <c r="K53">
        <f>STDEV(E53:E62)/SQRT(10)</f>
        <v>1.153025856558284</v>
      </c>
    </row>
    <row r="54" spans="1:5" ht="12.75">
      <c r="A54" t="s">
        <v>18</v>
      </c>
      <c r="B54" s="1">
        <v>144</v>
      </c>
      <c r="C54">
        <v>805.080801146529</v>
      </c>
      <c r="D54">
        <v>72.5256821152854</v>
      </c>
      <c r="E54">
        <f t="shared" si="0"/>
        <v>11.10063053066896</v>
      </c>
    </row>
    <row r="55" spans="1:5" ht="12.75">
      <c r="A55" t="s">
        <v>18</v>
      </c>
      <c r="B55" s="1">
        <v>144</v>
      </c>
      <c r="C55">
        <v>2048.2091597852186</v>
      </c>
      <c r="D55">
        <v>154.6818778789657</v>
      </c>
      <c r="E55">
        <f t="shared" si="0"/>
        <v>13.241429363741535</v>
      </c>
    </row>
    <row r="56" spans="1:5" ht="12.75">
      <c r="A56" t="s">
        <v>18</v>
      </c>
      <c r="B56" s="1">
        <v>144</v>
      </c>
      <c r="C56">
        <v>1085.2036131955256</v>
      </c>
      <c r="D56">
        <v>151.38899970756947</v>
      </c>
      <c r="E56">
        <f t="shared" si="0"/>
        <v>7.168312197661382</v>
      </c>
    </row>
    <row r="57" spans="1:5" ht="12.75">
      <c r="A57" t="s">
        <v>18</v>
      </c>
      <c r="B57" s="1">
        <v>144</v>
      </c>
      <c r="C57">
        <v>1206.752352755862</v>
      </c>
      <c r="D57">
        <v>127.28822196578474</v>
      </c>
      <c r="E57">
        <f t="shared" si="0"/>
        <v>9.480471438121263</v>
      </c>
    </row>
    <row r="58" spans="1:5" ht="12.75">
      <c r="A58" t="s">
        <v>18</v>
      </c>
      <c r="B58" s="1">
        <v>144</v>
      </c>
      <c r="C58">
        <v>1097.4719892914322</v>
      </c>
      <c r="D58">
        <v>117.70691350804184</v>
      </c>
      <c r="E58">
        <f t="shared" si="0"/>
        <v>9.323768303689757</v>
      </c>
    </row>
    <row r="59" spans="1:5" ht="12.75">
      <c r="A59" t="s">
        <v>18</v>
      </c>
      <c r="B59" s="1">
        <v>144</v>
      </c>
      <c r="C59">
        <v>98.17943004755944</v>
      </c>
      <c r="D59">
        <v>124.7101126044208</v>
      </c>
      <c r="E59">
        <f t="shared" si="0"/>
        <v>0.7872611771186799</v>
      </c>
    </row>
    <row r="60" spans="1:5" ht="12.75">
      <c r="A60" t="s">
        <v>18</v>
      </c>
      <c r="B60" s="1">
        <v>144</v>
      </c>
      <c r="C60">
        <v>1392.5660399108674</v>
      </c>
      <c r="D60">
        <v>136.31035594048208</v>
      </c>
      <c r="E60">
        <f t="shared" si="0"/>
        <v>10.216142642301595</v>
      </c>
    </row>
    <row r="61" spans="1:5" ht="12.75">
      <c r="A61" t="s">
        <v>18</v>
      </c>
      <c r="B61" s="1">
        <v>144</v>
      </c>
      <c r="C61">
        <v>1242.731231151635</v>
      </c>
      <c r="D61">
        <v>140.95883920761767</v>
      </c>
      <c r="E61">
        <f t="shared" si="0"/>
        <v>8.816270324993393</v>
      </c>
    </row>
    <row r="62" spans="1:5" ht="12.75">
      <c r="A62" t="s">
        <v>18</v>
      </c>
      <c r="B62" s="1">
        <v>144</v>
      </c>
      <c r="C62">
        <v>318.4868630428323</v>
      </c>
      <c r="D62">
        <v>85.45394119072868</v>
      </c>
      <c r="E62">
        <f t="shared" si="0"/>
        <v>3.727000283485889</v>
      </c>
    </row>
    <row r="63" spans="1:11" ht="12.75">
      <c r="A63" t="s">
        <v>18</v>
      </c>
      <c r="B63" s="1">
        <v>158</v>
      </c>
      <c r="C63">
        <v>438.0329925478759</v>
      </c>
      <c r="D63">
        <v>68.26292779792402</v>
      </c>
      <c r="E63">
        <f t="shared" si="0"/>
        <v>6.41685035609031</v>
      </c>
      <c r="F63">
        <f>AVERAGE(C63:C72)</f>
        <v>1524.9576067386529</v>
      </c>
      <c r="G63">
        <f>STDEV(C63:C72)/SQRT(10)</f>
        <v>173.57219046607312</v>
      </c>
      <c r="H63">
        <f>AVERAGE(D63:D72)</f>
        <v>124.82071317948635</v>
      </c>
      <c r="I63">
        <f>STDEV(D63:D72)/SQRT(10)</f>
        <v>10.037254618487</v>
      </c>
      <c r="J63">
        <f>AVERAGE(E63:E72)</f>
        <v>12.012218125662734</v>
      </c>
      <c r="K63">
        <f>STDEV(E63:E72)/SQRT(10)</f>
        <v>0.9912991801856552</v>
      </c>
    </row>
    <row r="64" spans="1:5" ht="12.75">
      <c r="A64" t="s">
        <v>18</v>
      </c>
      <c r="B64" s="1">
        <v>158</v>
      </c>
      <c r="C64">
        <v>1506.2318489205272</v>
      </c>
      <c r="D64">
        <v>165.18923827160637</v>
      </c>
      <c r="E64">
        <f t="shared" si="0"/>
        <v>9.118220198121868</v>
      </c>
    </row>
    <row r="65" spans="1:5" ht="12.75">
      <c r="A65" t="s">
        <v>18</v>
      </c>
      <c r="B65" s="1">
        <v>158</v>
      </c>
      <c r="C65">
        <v>1583.4997351933666</v>
      </c>
      <c r="D65">
        <v>148.71121962853502</v>
      </c>
      <c r="E65">
        <f aca="true" t="shared" si="1" ref="E65:E102">C65/D65</f>
        <v>10.648152433614507</v>
      </c>
    </row>
    <row r="66" spans="1:5" ht="12.75">
      <c r="A66" t="s">
        <v>18</v>
      </c>
      <c r="B66" s="1">
        <v>158</v>
      </c>
      <c r="C66">
        <v>2298.3962051050376</v>
      </c>
      <c r="D66">
        <v>150.67330073777515</v>
      </c>
      <c r="E66">
        <f t="shared" si="1"/>
        <v>15.254170406109706</v>
      </c>
    </row>
    <row r="67" spans="1:5" ht="12.75">
      <c r="A67" t="s">
        <v>18</v>
      </c>
      <c r="B67" s="1">
        <v>158</v>
      </c>
      <c r="C67">
        <v>2010.03686942448</v>
      </c>
      <c r="D67">
        <v>139.77323086414418</v>
      </c>
      <c r="E67">
        <f t="shared" si="1"/>
        <v>14.380699773465077</v>
      </c>
    </row>
    <row r="68" spans="1:5" ht="12.75">
      <c r="A68" t="s">
        <v>18</v>
      </c>
      <c r="B68" s="1">
        <v>158</v>
      </c>
      <c r="C68">
        <v>1781.382361018307</v>
      </c>
      <c r="D68">
        <v>154.24165670947002</v>
      </c>
      <c r="E68">
        <f t="shared" si="1"/>
        <v>11.549294782107555</v>
      </c>
    </row>
    <row r="69" spans="1:5" ht="12.75">
      <c r="A69" t="s">
        <v>18</v>
      </c>
      <c r="B69" s="1">
        <v>158</v>
      </c>
      <c r="C69">
        <v>893.60425552837</v>
      </c>
      <c r="D69">
        <v>97.40353375770539</v>
      </c>
      <c r="E69">
        <f t="shared" si="1"/>
        <v>9.1742488291158</v>
      </c>
    </row>
    <row r="70" spans="1:5" ht="12.75">
      <c r="A70" t="s">
        <v>18</v>
      </c>
      <c r="B70" s="1">
        <v>158</v>
      </c>
      <c r="C70">
        <v>1431.9286552902154</v>
      </c>
      <c r="D70">
        <v>103.78207381404911</v>
      </c>
      <c r="E70">
        <f t="shared" si="1"/>
        <v>13.797456561292702</v>
      </c>
    </row>
    <row r="71" spans="1:5" ht="12.75">
      <c r="A71" t="s">
        <v>18</v>
      </c>
      <c r="B71" s="1">
        <v>158</v>
      </c>
      <c r="C71">
        <v>1958.8799437547787</v>
      </c>
      <c r="D71">
        <v>121.9570012070316</v>
      </c>
      <c r="E71">
        <f t="shared" si="1"/>
        <v>16.062054038451027</v>
      </c>
    </row>
    <row r="72" spans="1:5" ht="12.75">
      <c r="A72" t="s">
        <v>18</v>
      </c>
      <c r="B72" s="1">
        <v>158</v>
      </c>
      <c r="C72">
        <v>1347.5832006035712</v>
      </c>
      <c r="D72">
        <v>98.21294900662252</v>
      </c>
      <c r="E72">
        <f t="shared" si="1"/>
        <v>13.721033878258796</v>
      </c>
    </row>
    <row r="73" spans="1:11" ht="12.75">
      <c r="A73" t="s">
        <v>18</v>
      </c>
      <c r="B73" s="1">
        <v>177</v>
      </c>
      <c r="C73">
        <v>1108.5263207773303</v>
      </c>
      <c r="D73">
        <v>140.50693387107623</v>
      </c>
      <c r="E73">
        <f t="shared" si="1"/>
        <v>7.889477695061451</v>
      </c>
      <c r="F73">
        <f>AVERAGE(C73:C82)</f>
        <v>1071.819344989371</v>
      </c>
      <c r="G73">
        <f>STDEV(C73:C82)/SQRT(10)</f>
        <v>105.64909859174965</v>
      </c>
      <c r="H73">
        <f>AVERAGE(D73:D82)</f>
        <v>130.6698394419098</v>
      </c>
      <c r="I73">
        <f>STDEV(D73:D82)/SQRT(10)</f>
        <v>12.968389724304702</v>
      </c>
      <c r="J73">
        <f>AVERAGE(E73:E82)</f>
        <v>8.604201191932225</v>
      </c>
      <c r="K73">
        <f>STDEV(E73:E82)/SQRT(10)</f>
        <v>0.7513753153287964</v>
      </c>
    </row>
    <row r="74" spans="1:5" ht="12.75">
      <c r="A74" t="s">
        <v>18</v>
      </c>
      <c r="B74" s="1">
        <v>177</v>
      </c>
      <c r="C74">
        <v>926.9388782274157</v>
      </c>
      <c r="D74">
        <v>124.12056622490911</v>
      </c>
      <c r="E74">
        <f t="shared" si="1"/>
        <v>7.468052285128821</v>
      </c>
    </row>
    <row r="75" spans="1:5" ht="12.75">
      <c r="A75" t="s">
        <v>18</v>
      </c>
      <c r="B75" s="1">
        <v>177</v>
      </c>
      <c r="C75">
        <v>785.1606208667445</v>
      </c>
      <c r="D75">
        <v>188.09745896257385</v>
      </c>
      <c r="E75">
        <f t="shared" si="1"/>
        <v>4.174222369601333</v>
      </c>
    </row>
    <row r="76" spans="1:5" ht="12.75">
      <c r="A76" t="s">
        <v>18</v>
      </c>
      <c r="B76" s="1">
        <v>177</v>
      </c>
      <c r="C76">
        <v>1436.0281488535543</v>
      </c>
      <c r="D76">
        <v>137.91885893416926</v>
      </c>
      <c r="E76">
        <f t="shared" si="1"/>
        <v>10.41212318569857</v>
      </c>
    </row>
    <row r="77" spans="1:5" ht="12.75">
      <c r="A77" t="s">
        <v>18</v>
      </c>
      <c r="B77" s="1">
        <v>177</v>
      </c>
      <c r="C77">
        <v>650.4955888406513</v>
      </c>
      <c r="D77">
        <v>101.07368082294731</v>
      </c>
      <c r="E77">
        <f t="shared" si="1"/>
        <v>6.435855343787636</v>
      </c>
    </row>
    <row r="78" spans="1:5" ht="12.75">
      <c r="A78" t="s">
        <v>18</v>
      </c>
      <c r="B78" s="1">
        <v>177</v>
      </c>
      <c r="C78">
        <v>1703.284108684691</v>
      </c>
      <c r="D78">
        <v>184.81997393466233</v>
      </c>
      <c r="E78">
        <f t="shared" si="1"/>
        <v>9.215909257117616</v>
      </c>
    </row>
    <row r="79" spans="1:5" ht="12.75">
      <c r="A79" t="s">
        <v>18</v>
      </c>
      <c r="B79" s="1">
        <v>177</v>
      </c>
      <c r="C79">
        <v>890.6700914264879</v>
      </c>
      <c r="D79">
        <v>88.81518831673093</v>
      </c>
      <c r="E79">
        <f t="shared" si="1"/>
        <v>10.028353351570885</v>
      </c>
    </row>
    <row r="80" spans="1:5" ht="12.75">
      <c r="A80" t="s">
        <v>18</v>
      </c>
      <c r="B80" s="1">
        <v>177</v>
      </c>
      <c r="C80">
        <v>1335.6791815727665</v>
      </c>
      <c r="D80">
        <v>162.01133228744044</v>
      </c>
      <c r="E80">
        <f t="shared" si="1"/>
        <v>8.244356507130039</v>
      </c>
    </row>
    <row r="81" spans="1:5" ht="12.75">
      <c r="A81" t="s">
        <v>18</v>
      </c>
      <c r="B81" s="1">
        <v>177</v>
      </c>
      <c r="C81">
        <v>1105.502895798362</v>
      </c>
      <c r="D81">
        <v>119.17378665775581</v>
      </c>
      <c r="E81">
        <f t="shared" si="1"/>
        <v>9.276393129750536</v>
      </c>
    </row>
    <row r="82" spans="1:5" ht="12.75">
      <c r="A82" t="s">
        <v>18</v>
      </c>
      <c r="B82" s="1">
        <v>177</v>
      </c>
      <c r="C82">
        <v>775.9076148457099</v>
      </c>
      <c r="D82">
        <v>60.160614406832806</v>
      </c>
      <c r="E82">
        <f t="shared" si="1"/>
        <v>12.897268794475366</v>
      </c>
    </row>
    <row r="83" spans="1:11" ht="12.75">
      <c r="A83" t="s">
        <v>18</v>
      </c>
      <c r="B83" s="1">
        <v>205</v>
      </c>
      <c r="C83">
        <v>667.2489426176517</v>
      </c>
      <c r="D83">
        <v>112.77196864081259</v>
      </c>
      <c r="E83">
        <f t="shared" si="1"/>
        <v>5.9167978590751655</v>
      </c>
      <c r="F83">
        <f>AVERAGE(C83:C92)</f>
        <v>1122.1737364981159</v>
      </c>
      <c r="G83">
        <f>STDEV(C83:C92)/SQRT(10)</f>
        <v>131.4793415908682</v>
      </c>
      <c r="H83">
        <f>AVERAGE(D83:D92)</f>
        <v>117.11164954113994</v>
      </c>
      <c r="I83">
        <f>STDEV(D83:D92)/SQRT(10)</f>
        <v>10.176494925971925</v>
      </c>
      <c r="J83">
        <f>AVERAGE(E83:E92)</f>
        <v>9.715602933248944</v>
      </c>
      <c r="K83">
        <f>STDEV(E83:E92)/SQRT(10)</f>
        <v>0.8923926267421184</v>
      </c>
    </row>
    <row r="84" spans="1:5" ht="12.75">
      <c r="A84" t="s">
        <v>18</v>
      </c>
      <c r="B84" s="1">
        <v>205</v>
      </c>
      <c r="C84">
        <v>950.7023743035754</v>
      </c>
      <c r="D84">
        <v>119.62908469819334</v>
      </c>
      <c r="E84">
        <f t="shared" si="1"/>
        <v>7.947083911091172</v>
      </c>
    </row>
    <row r="85" spans="1:5" ht="12.75">
      <c r="A85" t="s">
        <v>18</v>
      </c>
      <c r="B85" s="1">
        <v>205</v>
      </c>
      <c r="C85">
        <v>1335.5480919003112</v>
      </c>
      <c r="D85">
        <v>131.06852934096207</v>
      </c>
      <c r="E85">
        <f t="shared" si="1"/>
        <v>10.189693121725753</v>
      </c>
    </row>
    <row r="86" spans="1:5" ht="12.75">
      <c r="A86" t="s">
        <v>18</v>
      </c>
      <c r="B86" s="1">
        <v>205</v>
      </c>
      <c r="C86">
        <v>1352.8908263718636</v>
      </c>
      <c r="D86">
        <v>168.0174427735539</v>
      </c>
      <c r="E86">
        <f t="shared" si="1"/>
        <v>8.05208556944428</v>
      </c>
    </row>
    <row r="87" spans="1:5" ht="12.75">
      <c r="A87" t="s">
        <v>18</v>
      </c>
      <c r="B87" s="1">
        <v>205</v>
      </c>
      <c r="C87">
        <v>1859.4716198894344</v>
      </c>
      <c r="D87">
        <v>153.76164192906236</v>
      </c>
      <c r="E87">
        <f t="shared" si="1"/>
        <v>12.093208660891499</v>
      </c>
    </row>
    <row r="88" spans="1:5" ht="12.75">
      <c r="A88" t="s">
        <v>18</v>
      </c>
      <c r="B88" s="1">
        <v>205</v>
      </c>
      <c r="C88">
        <v>1682.125200580001</v>
      </c>
      <c r="D88">
        <v>139.18112561363182</v>
      </c>
      <c r="E88">
        <f t="shared" si="1"/>
        <v>12.08587150853771</v>
      </c>
    </row>
    <row r="89" spans="1:5" ht="12.75">
      <c r="A89" t="s">
        <v>18</v>
      </c>
      <c r="B89" s="1">
        <v>205</v>
      </c>
      <c r="C89">
        <v>779.7663580027156</v>
      </c>
      <c r="D89">
        <v>91.58377656671391</v>
      </c>
      <c r="E89">
        <f t="shared" si="1"/>
        <v>8.514241137836212</v>
      </c>
    </row>
    <row r="90" spans="1:5" ht="12.75">
      <c r="A90" t="s">
        <v>18</v>
      </c>
      <c r="B90" s="1">
        <v>205</v>
      </c>
      <c r="C90">
        <v>803.5112839453944</v>
      </c>
      <c r="D90">
        <v>109.2148432288192</v>
      </c>
      <c r="E90">
        <f t="shared" si="1"/>
        <v>7.357161903917533</v>
      </c>
    </row>
    <row r="91" spans="1:5" ht="12.75">
      <c r="A91" t="s">
        <v>18</v>
      </c>
      <c r="B91" s="1">
        <v>205</v>
      </c>
      <c r="C91">
        <v>1039.7216522043018</v>
      </c>
      <c r="D91">
        <v>67.32002934488057</v>
      </c>
      <c r="E91">
        <f t="shared" si="1"/>
        <v>15.444462254729672</v>
      </c>
    </row>
    <row r="92" spans="1:5" ht="12.75">
      <c r="A92" t="s">
        <v>18</v>
      </c>
      <c r="B92" s="1">
        <v>205</v>
      </c>
      <c r="C92">
        <v>750.7510151659126</v>
      </c>
      <c r="D92">
        <v>78.56805327476971</v>
      </c>
      <c r="E92">
        <f t="shared" si="1"/>
        <v>9.555423405240443</v>
      </c>
    </row>
    <row r="93" spans="1:11" ht="12.75">
      <c r="A93" t="s">
        <v>18</v>
      </c>
      <c r="B93" s="1">
        <v>259</v>
      </c>
      <c r="C93">
        <v>3525.1657060158086</v>
      </c>
      <c r="D93">
        <v>247.8441440311629</v>
      </c>
      <c r="E93">
        <f t="shared" si="1"/>
        <v>14.22331651125301</v>
      </c>
      <c r="F93">
        <f>AVERAGE(C93:C102)</f>
        <v>3342.1656729176066</v>
      </c>
      <c r="G93">
        <f>STDEV(C93:C102)/SQRT(10)</f>
        <v>196.24175491754465</v>
      </c>
      <c r="H93">
        <f>AVERAGE(D93:D102)</f>
        <v>212.1193627993942</v>
      </c>
      <c r="I93">
        <f>STDEV(D93:D102)/SQRT(10)</f>
        <v>24.328425328129775</v>
      </c>
      <c r="J93">
        <f>AVERAGE(E93:E102)</f>
        <v>17.438374570679187</v>
      </c>
      <c r="K93">
        <f>STDEV(E93:E102)/SQRT(10)</f>
        <v>1.7293533260811633</v>
      </c>
    </row>
    <row r="94" spans="1:5" ht="12.75">
      <c r="A94" t="s">
        <v>18</v>
      </c>
      <c r="B94" s="1">
        <v>259</v>
      </c>
      <c r="C94">
        <v>3558.0048154725855</v>
      </c>
      <c r="D94">
        <v>220.15381070301544</v>
      </c>
      <c r="E94">
        <f t="shared" si="1"/>
        <v>16.161450052174143</v>
      </c>
    </row>
    <row r="95" spans="1:5" ht="12.75">
      <c r="A95" t="s">
        <v>18</v>
      </c>
      <c r="B95" s="1">
        <v>259</v>
      </c>
      <c r="C95">
        <v>3046.2551871848655</v>
      </c>
      <c r="D95">
        <v>211.61942988376248</v>
      </c>
      <c r="E95">
        <f t="shared" si="1"/>
        <v>14.394969256169441</v>
      </c>
    </row>
    <row r="96" spans="1:5" ht="12.75">
      <c r="A96" t="s">
        <v>18</v>
      </c>
      <c r="B96" s="1">
        <v>259</v>
      </c>
      <c r="C96">
        <v>3611.0516934046345</v>
      </c>
      <c r="D96">
        <v>299.2715384615385</v>
      </c>
      <c r="E96">
        <f t="shared" si="1"/>
        <v>12.066138036272754</v>
      </c>
    </row>
    <row r="97" spans="1:5" ht="12.75">
      <c r="A97" t="s">
        <v>18</v>
      </c>
      <c r="B97" s="1">
        <v>259</v>
      </c>
      <c r="C97">
        <v>3874.7347637974044</v>
      </c>
      <c r="D97">
        <v>204.50707928069508</v>
      </c>
      <c r="E97">
        <f t="shared" si="1"/>
        <v>18.946702370528495</v>
      </c>
    </row>
    <row r="98" spans="1:5" ht="12.75">
      <c r="A98" t="s">
        <v>18</v>
      </c>
      <c r="B98" s="1">
        <v>259</v>
      </c>
      <c r="C98">
        <v>4012.035983601119</v>
      </c>
      <c r="D98">
        <v>252.94120153175714</v>
      </c>
      <c r="E98">
        <f t="shared" si="1"/>
        <v>15.861536038040057</v>
      </c>
    </row>
    <row r="99" spans="1:5" ht="12.75">
      <c r="A99" t="s">
        <v>18</v>
      </c>
      <c r="B99" s="1">
        <v>259</v>
      </c>
      <c r="C99">
        <v>3079.0913883164817</v>
      </c>
      <c r="D99">
        <v>195.32473292226427</v>
      </c>
      <c r="E99">
        <f t="shared" si="1"/>
        <v>15.76396057094267</v>
      </c>
    </row>
    <row r="100" spans="1:5" ht="12.75">
      <c r="A100" t="s">
        <v>18</v>
      </c>
      <c r="B100" s="1">
        <v>259</v>
      </c>
      <c r="C100">
        <v>4016.0792861005984</v>
      </c>
      <c r="D100">
        <v>316.21135992786606</v>
      </c>
      <c r="E100">
        <f t="shared" si="1"/>
        <v>12.700616723626704</v>
      </c>
    </row>
    <row r="101" spans="1:5" ht="12.75">
      <c r="A101" t="s">
        <v>18</v>
      </c>
      <c r="B101" s="1">
        <v>259</v>
      </c>
      <c r="C101">
        <v>2346.9330991651796</v>
      </c>
      <c r="D101">
        <v>88.93480349344978</v>
      </c>
      <c r="E101">
        <f t="shared" si="1"/>
        <v>26.389366220818555</v>
      </c>
    </row>
    <row r="102" spans="1:5" ht="12.75">
      <c r="A102" t="s">
        <v>18</v>
      </c>
      <c r="B102" s="1">
        <v>259</v>
      </c>
      <c r="C102">
        <v>2352.304806117385</v>
      </c>
      <c r="D102">
        <v>84.38552775843019</v>
      </c>
      <c r="E102">
        <f t="shared" si="1"/>
        <v>27.875689926966032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9:A59"/>
  <sheetViews>
    <sheetView tabSelected="1" workbookViewId="0" topLeftCell="A31">
      <selection activeCell="C67" sqref="C67"/>
    </sheetView>
  </sheetViews>
  <sheetFormatPr defaultColWidth="9.00390625" defaultRowHeight="12.75"/>
  <sheetData>
    <row r="19" ht="12.75">
      <c r="A19" t="s">
        <v>67</v>
      </c>
    </row>
    <row r="39" ht="12.75">
      <c r="A39" t="s">
        <v>68</v>
      </c>
    </row>
    <row r="59" ht="12.75">
      <c r="A59" t="s">
        <v>69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Fisk</dc:creator>
  <cp:keywords/>
  <dc:description/>
  <cp:lastModifiedBy>wrk4</cp:lastModifiedBy>
  <cp:lastPrinted>2001-11-25T19:46:01Z</cp:lastPrinted>
  <dcterms:created xsi:type="dcterms:W3CDTF">2001-06-13T13:36:23Z</dcterms:created>
  <dcterms:modified xsi:type="dcterms:W3CDTF">2002-05-09T00:28:17Z</dcterms:modified>
  <cp:category/>
  <cp:version/>
  <cp:contentType/>
  <cp:contentStatus/>
</cp:coreProperties>
</file>