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1"/>
  </bookViews>
  <sheets>
    <sheet name="VMT Comps 2010 Onondaga Urban" sheetId="4" r:id="rId1"/>
    <sheet name="VMT Comps 2010 All Urban" sheetId="1" r:id="rId2"/>
    <sheet name="Mod VMT Input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J16" i="1"/>
  <c r="L16" i="1" s="1"/>
  <c r="J15" i="1"/>
  <c r="L15" i="1" s="1"/>
  <c r="J14" i="1"/>
  <c r="L14" i="1" s="1"/>
  <c r="J13" i="1"/>
  <c r="J12" i="1"/>
  <c r="J18" i="1" s="1"/>
  <c r="K16" i="4"/>
  <c r="J16" i="4"/>
  <c r="L15" i="4"/>
  <c r="K15" i="4"/>
  <c r="J15" i="4"/>
  <c r="K14" i="4"/>
  <c r="J14" i="4"/>
  <c r="K13" i="4"/>
  <c r="J13" i="4"/>
  <c r="K12" i="4"/>
  <c r="K17" i="4" s="1"/>
  <c r="J12" i="4"/>
  <c r="J18" i="4" s="1"/>
  <c r="P6" i="4"/>
  <c r="O6" i="4"/>
  <c r="O5" i="4"/>
  <c r="P5" i="4" s="1"/>
  <c r="O4" i="4"/>
  <c r="P4" i="4" s="1"/>
  <c r="L12" i="1" l="1"/>
  <c r="J17" i="1"/>
  <c r="L13" i="1"/>
  <c r="K18" i="1"/>
  <c r="L18" i="1" s="1"/>
  <c r="K17" i="1"/>
  <c r="L16" i="4"/>
  <c r="L14" i="4"/>
  <c r="L13" i="4"/>
  <c r="J17" i="4"/>
  <c r="L17" i="4" s="1"/>
  <c r="K18" i="4"/>
  <c r="L18" i="4" s="1"/>
  <c r="L12" i="4"/>
  <c r="O6" i="1"/>
  <c r="P6" i="1" s="1"/>
  <c r="O5" i="1"/>
  <c r="P5" i="1" s="1"/>
  <c r="O4" i="1"/>
  <c r="P4" i="1" s="1"/>
  <c r="L17" i="1" l="1"/>
</calcChain>
</file>

<file path=xl/sharedStrings.xml><?xml version="1.0" encoding="utf-8"?>
<sst xmlns="http://schemas.openxmlformats.org/spreadsheetml/2006/main" count="188" uniqueCount="65">
  <si>
    <t>YR</t>
  </si>
  <si>
    <t>SRUCODE</t>
  </si>
  <si>
    <t>SRUNAME</t>
  </si>
  <si>
    <t>UA</t>
  </si>
  <si>
    <t>UANAME</t>
  </si>
  <si>
    <t>UADVMT</t>
  </si>
  <si>
    <t>%CHG</t>
  </si>
  <si>
    <t>PAI</t>
  </si>
  <si>
    <t>PAOFE</t>
  </si>
  <si>
    <t>FREEXP</t>
  </si>
  <si>
    <t>PAO</t>
  </si>
  <si>
    <t>MNA</t>
  </si>
  <si>
    <t>ART</t>
  </si>
  <si>
    <t>MJC</t>
  </si>
  <si>
    <t>MNC</t>
  </si>
  <si>
    <t>LCL</t>
  </si>
  <si>
    <t>OTHER</t>
  </si>
  <si>
    <t>URBAN AREA</t>
  </si>
  <si>
    <t>SYR</t>
  </si>
  <si>
    <t>Urb/Rur</t>
  </si>
  <si>
    <t>FunClass #</t>
  </si>
  <si>
    <t>Functional Class</t>
  </si>
  <si>
    <t>VMT</t>
  </si>
  <si>
    <t>Urb</t>
  </si>
  <si>
    <t>11/12</t>
  </si>
  <si>
    <t>Interstate/ Freeway</t>
  </si>
  <si>
    <t>14</t>
  </si>
  <si>
    <t>Principal arterial</t>
  </si>
  <si>
    <t>Minor arterial</t>
  </si>
  <si>
    <t>Urban Collector</t>
  </si>
  <si>
    <t>Local roads</t>
  </si>
  <si>
    <t>Low capacity ramp</t>
  </si>
  <si>
    <t>High capacity ramp</t>
  </si>
  <si>
    <t>Total</t>
  </si>
  <si>
    <t>Facility Type</t>
  </si>
  <si>
    <t>HPMS</t>
  </si>
  <si>
    <t>Model</t>
  </si>
  <si>
    <t>Model Error</t>
  </si>
  <si>
    <t>Total (excluding local roads)</t>
  </si>
  <si>
    <t>Principal Arterial</t>
  </si>
  <si>
    <t>Minor Arterial</t>
  </si>
  <si>
    <t>Local Roads</t>
  </si>
  <si>
    <t>Conformity Report</t>
  </si>
  <si>
    <t>Urban/Rural</t>
  </si>
  <si>
    <t>Onondaga VMT</t>
  </si>
  <si>
    <t>Onondaga Avg Speed</t>
  </si>
  <si>
    <t>Overall VMT</t>
  </si>
  <si>
    <t>Overall Avg Speed</t>
  </si>
  <si>
    <t>Urban</t>
  </si>
  <si>
    <t>Interstate</t>
  </si>
  <si>
    <t>Local Roads Factored</t>
  </si>
  <si>
    <t>Low Capacity Ramp</t>
  </si>
  <si>
    <t>High Capacity Ramp</t>
  </si>
  <si>
    <t>Rural</t>
  </si>
  <si>
    <t>Major Collector</t>
  </si>
  <si>
    <t>Minor Collector</t>
  </si>
  <si>
    <t>Centroid Connector</t>
  </si>
  <si>
    <t>Previous Model Error</t>
  </si>
  <si>
    <t>Highway</t>
  </si>
  <si>
    <t>Arterial</t>
  </si>
  <si>
    <t>Other</t>
  </si>
  <si>
    <t xml:space="preserve">Green and Red links </t>
  </si>
  <si>
    <t>Red links only</t>
  </si>
  <si>
    <t>COUNTY = "Onondaga" and UZA = 1</t>
  </si>
  <si>
    <t>UZA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</si>
</sst>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2" fillId="3" borderId="1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right"/>
    </xf>
    <xf numFmtId="10" fontId="2" fillId="3" borderId="4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0" fillId="0" borderId="1" xfId="0" applyBorder="1"/>
    <xf numFmtId="164" fontId="0" fillId="0" borderId="0" xfId="1" applyNumberFormat="1" applyFont="1" applyBorder="1"/>
    <xf numFmtId="165" fontId="0" fillId="0" borderId="2" xfId="2" applyNumberFormat="1" applyFont="1" applyBorder="1"/>
    <xf numFmtId="0" fontId="0" fillId="0" borderId="3" xfId="0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9" xfId="0" applyBorder="1"/>
    <xf numFmtId="164" fontId="0" fillId="0" borderId="10" xfId="1" applyNumberFormat="1" applyFont="1" applyBorder="1"/>
    <xf numFmtId="165" fontId="0" fillId="0" borderId="1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18</xdr:col>
      <xdr:colOff>28575</xdr:colOff>
      <xdr:row>60</xdr:row>
      <xdr:rowOff>118811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067300"/>
          <a:ext cx="10058400" cy="6786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17</xdr:col>
      <xdr:colOff>28575</xdr:colOff>
      <xdr:row>59</xdr:row>
      <xdr:rowOff>118811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4876800"/>
          <a:ext cx="10058400" cy="678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T17" sqref="T17"/>
    </sheetView>
  </sheetViews>
  <sheetFormatPr defaultRowHeight="15" x14ac:dyDescent="0.25"/>
  <cols>
    <col min="1" max="1" width="15.42578125" customWidth="1"/>
    <col min="2" max="2" width="12.7109375" bestFit="1" customWidth="1"/>
    <col min="8" max="8" width="10.140625" bestFit="1" customWidth="1"/>
    <col min="9" max="9" width="26.28515625" bestFit="1" customWidth="1"/>
    <col min="10" max="10" width="14.28515625" bestFit="1" customWidth="1"/>
    <col min="11" max="11" width="13.28515625" bestFit="1" customWidth="1"/>
    <col min="12" max="12" width="10.5703125" bestFit="1" customWidth="1"/>
    <col min="13" max="13" width="11.5703125" bestFit="1" customWidth="1"/>
    <col min="16" max="16" width="10.5703125" bestFit="1" customWidth="1"/>
    <col min="17" max="17" width="8" bestFit="1" customWidth="1"/>
  </cols>
  <sheetData>
    <row r="1" spans="1:17" x14ac:dyDescent="0.25">
      <c r="A1" t="s">
        <v>0</v>
      </c>
      <c r="B1">
        <v>2010</v>
      </c>
    </row>
    <row r="2" spans="1:17" x14ac:dyDescent="0.25">
      <c r="A2" t="s">
        <v>1</v>
      </c>
      <c r="B2">
        <v>3</v>
      </c>
      <c r="G2" t="s">
        <v>19</v>
      </c>
      <c r="H2" t="s">
        <v>20</v>
      </c>
      <c r="I2" t="s">
        <v>21</v>
      </c>
      <c r="J2" t="s">
        <v>22</v>
      </c>
    </row>
    <row r="3" spans="1:17" ht="39" x14ac:dyDescent="0.25">
      <c r="A3" t="s">
        <v>2</v>
      </c>
      <c r="B3" t="s">
        <v>17</v>
      </c>
      <c r="G3" t="s">
        <v>23</v>
      </c>
      <c r="H3" t="s">
        <v>24</v>
      </c>
      <c r="I3" t="s">
        <v>25</v>
      </c>
      <c r="J3">
        <v>4001825.9517717441</v>
      </c>
      <c r="M3" s="10" t="s">
        <v>34</v>
      </c>
      <c r="N3" s="11" t="s">
        <v>35</v>
      </c>
      <c r="O3" s="11" t="s">
        <v>36</v>
      </c>
      <c r="P3" s="11" t="s">
        <v>37</v>
      </c>
      <c r="Q3" s="12" t="s">
        <v>57</v>
      </c>
    </row>
    <row r="4" spans="1:17" x14ac:dyDescent="0.25">
      <c r="A4" t="s">
        <v>3</v>
      </c>
      <c r="B4">
        <v>56</v>
      </c>
      <c r="G4" t="s">
        <v>23</v>
      </c>
      <c r="H4" t="s">
        <v>26</v>
      </c>
      <c r="I4" t="s">
        <v>27</v>
      </c>
      <c r="J4">
        <v>1387644.623908669</v>
      </c>
      <c r="M4" s="2" t="s">
        <v>58</v>
      </c>
      <c r="N4" s="3">
        <v>5167000</v>
      </c>
      <c r="O4" s="3">
        <f>'Mod VMT Input'!G5+'Mod VMT Input'!G11+'Mod VMT Input'!G12+'Mod VMT Input'!G13+'Mod VMT Input'!G20+'Mod VMT Input'!G21</f>
        <v>5524282</v>
      </c>
      <c r="P4" s="4">
        <f>(O4-N4)/N4</f>
        <v>6.9146893748790406E-2</v>
      </c>
      <c r="Q4" s="5">
        <v>0.25</v>
      </c>
    </row>
    <row r="5" spans="1:17" x14ac:dyDescent="0.25">
      <c r="A5" t="s">
        <v>4</v>
      </c>
      <c r="B5" t="s">
        <v>18</v>
      </c>
      <c r="G5" t="s">
        <v>23</v>
      </c>
      <c r="H5">
        <v>16</v>
      </c>
      <c r="I5" t="s">
        <v>28</v>
      </c>
      <c r="J5">
        <v>2152314.0160544408</v>
      </c>
      <c r="M5" s="2" t="s">
        <v>59</v>
      </c>
      <c r="N5" s="3">
        <v>4238000</v>
      </c>
      <c r="O5" s="3">
        <f>SUM('Mod VMT Input'!G6:G7,'Mod VMT Input'!G14:G15)</f>
        <v>4242657</v>
      </c>
      <c r="P5" s="4">
        <f>(O5-N5)/N5</f>
        <v>1.0988673902784332E-3</v>
      </c>
      <c r="Q5" s="5">
        <v>-0.14000000000000001</v>
      </c>
    </row>
    <row r="6" spans="1:17" x14ac:dyDescent="0.25">
      <c r="A6" t="s">
        <v>5</v>
      </c>
      <c r="B6">
        <v>10248</v>
      </c>
      <c r="G6" t="s">
        <v>23</v>
      </c>
      <c r="H6">
        <v>17</v>
      </c>
      <c r="I6" t="s">
        <v>29</v>
      </c>
      <c r="J6">
        <v>730647.6047621551</v>
      </c>
      <c r="M6" s="6" t="s">
        <v>60</v>
      </c>
      <c r="N6" s="7">
        <v>3545000</v>
      </c>
      <c r="O6" s="7">
        <f>SUM('Mod VMT Input'!G8:G9,'Mod VMT Input'!G16:G18)</f>
        <v>2406815</v>
      </c>
      <c r="P6" s="8">
        <f>(O6-N6)/N6</f>
        <v>-0.32106770098730608</v>
      </c>
      <c r="Q6" s="9">
        <v>-0.33</v>
      </c>
    </row>
    <row r="7" spans="1:17" x14ac:dyDescent="0.25">
      <c r="A7" t="s">
        <v>6</v>
      </c>
      <c r="B7">
        <v>7.5706756109247724E-3</v>
      </c>
      <c r="G7" t="s">
        <v>23</v>
      </c>
      <c r="H7">
        <v>19</v>
      </c>
      <c r="I7" t="s">
        <v>30</v>
      </c>
      <c r="J7">
        <v>304096.93047514179</v>
      </c>
    </row>
    <row r="8" spans="1:17" x14ac:dyDescent="0.25">
      <c r="B8">
        <v>1</v>
      </c>
      <c r="G8" t="s">
        <v>23</v>
      </c>
      <c r="H8" t="s">
        <v>26</v>
      </c>
      <c r="I8" t="s">
        <v>31</v>
      </c>
      <c r="J8">
        <v>41028.481239020432</v>
      </c>
    </row>
    <row r="9" spans="1:17" x14ac:dyDescent="0.25">
      <c r="B9">
        <v>10248</v>
      </c>
      <c r="G9" t="s">
        <v>23</v>
      </c>
      <c r="H9" t="s">
        <v>24</v>
      </c>
      <c r="I9" t="s">
        <v>32</v>
      </c>
      <c r="J9">
        <v>225823.11103789721</v>
      </c>
    </row>
    <row r="10" spans="1:17" x14ac:dyDescent="0.25">
      <c r="A10" t="s">
        <v>7</v>
      </c>
      <c r="B10">
        <v>3832</v>
      </c>
    </row>
    <row r="11" spans="1:17" x14ac:dyDescent="0.25">
      <c r="A11" t="s">
        <v>6</v>
      </c>
      <c r="B11">
        <v>2.9411764705882353E-3</v>
      </c>
      <c r="I11" s="19" t="s">
        <v>34</v>
      </c>
      <c r="J11" s="20" t="s">
        <v>35</v>
      </c>
      <c r="K11" s="20" t="s">
        <v>36</v>
      </c>
      <c r="L11" s="21" t="s">
        <v>37</v>
      </c>
    </row>
    <row r="12" spans="1:17" x14ac:dyDescent="0.25">
      <c r="A12" t="s">
        <v>8</v>
      </c>
      <c r="B12">
        <v>754</v>
      </c>
      <c r="I12" s="22" t="s">
        <v>25</v>
      </c>
      <c r="J12" s="23">
        <f>B14*1000</f>
        <v>4586000</v>
      </c>
      <c r="K12" s="23">
        <f>'Mod VMT Input'!E5+'Mod VMT Input'!E11+'Mod VMT Input'!E12</f>
        <v>4227880</v>
      </c>
      <c r="L12" s="24">
        <f>(K12-J12)/J12</f>
        <v>-7.808983863933712E-2</v>
      </c>
      <c r="N12" t="s">
        <v>62</v>
      </c>
    </row>
    <row r="13" spans="1:17" x14ac:dyDescent="0.25">
      <c r="A13" t="s">
        <v>6</v>
      </c>
      <c r="B13">
        <v>5.1861702127659573E-2</v>
      </c>
      <c r="I13" s="13" t="s">
        <v>39</v>
      </c>
      <c r="J13" s="14">
        <f>B16*1000</f>
        <v>1299000</v>
      </c>
      <c r="K13" s="14">
        <f>'Mod VMT Input'!E6</f>
        <v>1426660</v>
      </c>
      <c r="L13" s="15">
        <f t="shared" ref="L13:L18" si="0">(K13-J13)/J13</f>
        <v>9.8275596612779056E-2</v>
      </c>
      <c r="N13" t="s">
        <v>63</v>
      </c>
    </row>
    <row r="14" spans="1:17" x14ac:dyDescent="0.25">
      <c r="A14" t="s">
        <v>9</v>
      </c>
      <c r="B14">
        <v>4586</v>
      </c>
      <c r="I14" s="13" t="s">
        <v>40</v>
      </c>
      <c r="J14" s="14">
        <f>B18*1000</f>
        <v>2145000</v>
      </c>
      <c r="K14" s="14">
        <f>'Mod VMT Input'!E7</f>
        <v>2025470</v>
      </c>
      <c r="L14" s="15">
        <f t="shared" si="0"/>
        <v>-5.5724941724941725E-2</v>
      </c>
    </row>
    <row r="15" spans="1:17" x14ac:dyDescent="0.25">
      <c r="A15" t="s">
        <v>6</v>
      </c>
      <c r="B15">
        <v>1.1130899376669634E-2</v>
      </c>
      <c r="I15" s="13" t="s">
        <v>29</v>
      </c>
      <c r="J15" s="14">
        <f>B22*1000</f>
        <v>814000</v>
      </c>
      <c r="K15" s="14">
        <f>'Mod VMT Input'!E8</f>
        <v>646782</v>
      </c>
      <c r="L15" s="15">
        <f t="shared" si="0"/>
        <v>-0.20542751842751844</v>
      </c>
    </row>
    <row r="16" spans="1:17" x14ac:dyDescent="0.25">
      <c r="A16" t="s">
        <v>10</v>
      </c>
      <c r="B16">
        <v>1299</v>
      </c>
      <c r="I16" s="16" t="s">
        <v>41</v>
      </c>
      <c r="J16" s="17">
        <f>B26*1000</f>
        <v>1404000</v>
      </c>
      <c r="K16" s="17">
        <f>'Mod VMT Input'!E9</f>
        <v>294617</v>
      </c>
      <c r="L16" s="18">
        <f t="shared" si="0"/>
        <v>-0.79015883190883196</v>
      </c>
    </row>
    <row r="17" spans="1:12" x14ac:dyDescent="0.25">
      <c r="A17" t="s">
        <v>6</v>
      </c>
      <c r="B17">
        <v>-1.7870439314966492E-2</v>
      </c>
      <c r="I17" s="13" t="s">
        <v>33</v>
      </c>
      <c r="J17" s="14">
        <f>SUM(J12:J16)</f>
        <v>10248000</v>
      </c>
      <c r="K17" s="14">
        <f>SUM(K12:K16)</f>
        <v>8621409</v>
      </c>
      <c r="L17" s="15">
        <f t="shared" si="0"/>
        <v>-0.15872277517564404</v>
      </c>
    </row>
    <row r="18" spans="1:12" x14ac:dyDescent="0.25">
      <c r="A18" t="s">
        <v>11</v>
      </c>
      <c r="B18">
        <v>2145</v>
      </c>
      <c r="I18" s="16" t="s">
        <v>38</v>
      </c>
      <c r="J18" s="17">
        <f>SUM(J12:J15)</f>
        <v>8844000</v>
      </c>
      <c r="K18" s="17">
        <f>SUM(K12:K15)</f>
        <v>8326792</v>
      </c>
      <c r="L18" s="18">
        <f t="shared" si="0"/>
        <v>-5.8481230212573496E-2</v>
      </c>
    </row>
    <row r="19" spans="1:12" x14ac:dyDescent="0.25">
      <c r="A19" t="s">
        <v>6</v>
      </c>
      <c r="B19">
        <v>3.3598585322723251E-2</v>
      </c>
    </row>
    <row r="20" spans="1:12" x14ac:dyDescent="0.25">
      <c r="A20" t="s">
        <v>12</v>
      </c>
      <c r="B20">
        <v>3444</v>
      </c>
    </row>
    <row r="21" spans="1:12" x14ac:dyDescent="0.25">
      <c r="A21" t="s">
        <v>6</v>
      </c>
      <c r="B21">
        <v>1.4424410540915394E-2</v>
      </c>
    </row>
    <row r="22" spans="1:12" x14ac:dyDescent="0.25">
      <c r="A22" t="s">
        <v>13</v>
      </c>
      <c r="B22">
        <v>814</v>
      </c>
    </row>
    <row r="23" spans="1:12" x14ac:dyDescent="0.25">
      <c r="A23" t="s">
        <v>6</v>
      </c>
      <c r="B23">
        <v>-2.575107296137339E-2</v>
      </c>
    </row>
    <row r="24" spans="1:12" x14ac:dyDescent="0.25">
      <c r="A24" t="s">
        <v>14</v>
      </c>
      <c r="B24">
        <v>0</v>
      </c>
    </row>
    <row r="25" spans="1:12" x14ac:dyDescent="0.25">
      <c r="A25" t="s">
        <v>6</v>
      </c>
      <c r="B25" t="e">
        <v>#N/A</v>
      </c>
    </row>
    <row r="26" spans="1:12" x14ac:dyDescent="0.25">
      <c r="A26" t="s">
        <v>15</v>
      </c>
      <c r="B26">
        <v>1404</v>
      </c>
    </row>
    <row r="27" spans="1:12" x14ac:dyDescent="0.25">
      <c r="A27" t="s">
        <v>6</v>
      </c>
      <c r="B27">
        <v>0</v>
      </c>
    </row>
    <row r="28" spans="1:12" x14ac:dyDescent="0.25">
      <c r="A28" t="s">
        <v>16</v>
      </c>
      <c r="B28">
        <v>2218</v>
      </c>
    </row>
    <row r="29" spans="1:12" x14ac:dyDescent="0.25">
      <c r="A29" t="s">
        <v>6</v>
      </c>
      <c r="B29">
        <v>-1.0260795211628902E-2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U18" sqref="U18"/>
    </sheetView>
  </sheetViews>
  <sheetFormatPr defaultRowHeight="15" x14ac:dyDescent="0.25"/>
  <cols>
    <col min="1" max="1" width="15.42578125" customWidth="1"/>
    <col min="2" max="2" width="12.7109375" bestFit="1" customWidth="1"/>
    <col min="8" max="8" width="10.140625" bestFit="1" customWidth="1"/>
    <col min="9" max="9" width="26.28515625" bestFit="1" customWidth="1"/>
    <col min="10" max="10" width="14.28515625" bestFit="1" customWidth="1"/>
    <col min="11" max="11" width="13.28515625" bestFit="1" customWidth="1"/>
    <col min="12" max="12" width="10.5703125" bestFit="1" customWidth="1"/>
    <col min="13" max="13" width="11.5703125" bestFit="1" customWidth="1"/>
    <col min="16" max="16" width="10.5703125" bestFit="1" customWidth="1"/>
    <col min="17" max="17" width="8" bestFit="1" customWidth="1"/>
  </cols>
  <sheetData>
    <row r="1" spans="1:17" x14ac:dyDescent="0.25">
      <c r="A1" t="s">
        <v>0</v>
      </c>
      <c r="B1">
        <v>2010</v>
      </c>
    </row>
    <row r="2" spans="1:17" x14ac:dyDescent="0.25">
      <c r="A2" t="s">
        <v>1</v>
      </c>
      <c r="B2">
        <v>3</v>
      </c>
      <c r="G2" t="s">
        <v>19</v>
      </c>
      <c r="H2" t="s">
        <v>20</v>
      </c>
      <c r="I2" t="s">
        <v>21</v>
      </c>
      <c r="J2" t="s">
        <v>22</v>
      </c>
    </row>
    <row r="3" spans="1:17" ht="39" x14ac:dyDescent="0.25">
      <c r="A3" t="s">
        <v>2</v>
      </c>
      <c r="B3" t="s">
        <v>17</v>
      </c>
      <c r="G3" t="s">
        <v>23</v>
      </c>
      <c r="H3" t="s">
        <v>24</v>
      </c>
      <c r="I3" t="s">
        <v>25</v>
      </c>
      <c r="J3">
        <v>4001825.9517717441</v>
      </c>
      <c r="M3" s="10" t="s">
        <v>34</v>
      </c>
      <c r="N3" s="11" t="s">
        <v>35</v>
      </c>
      <c r="O3" s="11" t="s">
        <v>36</v>
      </c>
      <c r="P3" s="11" t="s">
        <v>37</v>
      </c>
      <c r="Q3" s="12" t="s">
        <v>57</v>
      </c>
    </row>
    <row r="4" spans="1:17" x14ac:dyDescent="0.25">
      <c r="A4" t="s">
        <v>3</v>
      </c>
      <c r="B4">
        <v>56</v>
      </c>
      <c r="G4" t="s">
        <v>23</v>
      </c>
      <c r="H4" t="s">
        <v>26</v>
      </c>
      <c r="I4" t="s">
        <v>27</v>
      </c>
      <c r="J4">
        <v>1387644.623908669</v>
      </c>
      <c r="M4" s="2" t="s">
        <v>58</v>
      </c>
      <c r="N4" s="3">
        <v>5167000</v>
      </c>
      <c r="O4" s="3">
        <f>'Mod VMT Input'!G5+'Mod VMT Input'!G11+'Mod VMT Input'!G12+'Mod VMT Input'!G13+'Mod VMT Input'!G20+'Mod VMT Input'!G21</f>
        <v>5524282</v>
      </c>
      <c r="P4" s="4">
        <f>(O4-N4)/N4</f>
        <v>6.9146893748790406E-2</v>
      </c>
      <c r="Q4" s="5">
        <v>0.25</v>
      </c>
    </row>
    <row r="5" spans="1:17" x14ac:dyDescent="0.25">
      <c r="A5" t="s">
        <v>4</v>
      </c>
      <c r="B5" t="s">
        <v>18</v>
      </c>
      <c r="G5" t="s">
        <v>23</v>
      </c>
      <c r="H5">
        <v>16</v>
      </c>
      <c r="I5" t="s">
        <v>28</v>
      </c>
      <c r="J5">
        <v>2152314.0160544408</v>
      </c>
      <c r="M5" s="2" t="s">
        <v>59</v>
      </c>
      <c r="N5" s="3">
        <v>4238000</v>
      </c>
      <c r="O5" s="3">
        <f>SUM('Mod VMT Input'!G6:G7,'Mod VMT Input'!G14:G15)</f>
        <v>4242657</v>
      </c>
      <c r="P5" s="4">
        <f>(O5-N5)/N5</f>
        <v>1.0988673902784332E-3</v>
      </c>
      <c r="Q5" s="5">
        <v>-0.14000000000000001</v>
      </c>
    </row>
    <row r="6" spans="1:17" x14ac:dyDescent="0.25">
      <c r="A6" t="s">
        <v>5</v>
      </c>
      <c r="B6">
        <v>10248</v>
      </c>
      <c r="G6" t="s">
        <v>23</v>
      </c>
      <c r="H6">
        <v>17</v>
      </c>
      <c r="I6" t="s">
        <v>29</v>
      </c>
      <c r="J6">
        <v>730647.6047621551</v>
      </c>
      <c r="M6" s="6" t="s">
        <v>60</v>
      </c>
      <c r="N6" s="7">
        <v>3545000</v>
      </c>
      <c r="O6" s="7">
        <f>SUM('Mod VMT Input'!G8:G9,'Mod VMT Input'!G16:G18)</f>
        <v>2406815</v>
      </c>
      <c r="P6" s="8">
        <f>(O6-N6)/N6</f>
        <v>-0.32106770098730608</v>
      </c>
      <c r="Q6" s="9">
        <v>-0.33</v>
      </c>
    </row>
    <row r="7" spans="1:17" x14ac:dyDescent="0.25">
      <c r="A7" t="s">
        <v>6</v>
      </c>
      <c r="B7">
        <v>7.5706756109247724E-3</v>
      </c>
      <c r="G7" t="s">
        <v>23</v>
      </c>
      <c r="H7">
        <v>19</v>
      </c>
      <c r="I7" t="s">
        <v>30</v>
      </c>
      <c r="J7">
        <v>304096.93047514179</v>
      </c>
    </row>
    <row r="8" spans="1:17" x14ac:dyDescent="0.25">
      <c r="B8">
        <v>1</v>
      </c>
      <c r="G8" t="s">
        <v>23</v>
      </c>
      <c r="H8" t="s">
        <v>26</v>
      </c>
      <c r="I8" t="s">
        <v>31</v>
      </c>
      <c r="J8">
        <v>41028.481239020432</v>
      </c>
    </row>
    <row r="9" spans="1:17" x14ac:dyDescent="0.25">
      <c r="B9">
        <v>10248</v>
      </c>
      <c r="G9" t="s">
        <v>23</v>
      </c>
      <c r="H9" t="s">
        <v>24</v>
      </c>
      <c r="I9" t="s">
        <v>32</v>
      </c>
      <c r="J9">
        <v>225823.11103789721</v>
      </c>
    </row>
    <row r="10" spans="1:17" x14ac:dyDescent="0.25">
      <c r="A10" t="s">
        <v>7</v>
      </c>
      <c r="B10">
        <v>3832</v>
      </c>
    </row>
    <row r="11" spans="1:17" x14ac:dyDescent="0.25">
      <c r="A11" t="s">
        <v>6</v>
      </c>
      <c r="B11">
        <v>2.9411764705882353E-3</v>
      </c>
      <c r="I11" s="19" t="s">
        <v>34</v>
      </c>
      <c r="J11" s="20" t="s">
        <v>35</v>
      </c>
      <c r="K11" s="20" t="s">
        <v>36</v>
      </c>
      <c r="L11" s="21" t="s">
        <v>37</v>
      </c>
      <c r="N11" t="s">
        <v>61</v>
      </c>
    </row>
    <row r="12" spans="1:17" x14ac:dyDescent="0.25">
      <c r="A12" t="s">
        <v>8</v>
      </c>
      <c r="B12">
        <v>754</v>
      </c>
      <c r="I12" s="22" t="s">
        <v>25</v>
      </c>
      <c r="J12" s="23">
        <f>B14*1000</f>
        <v>4586000</v>
      </c>
      <c r="K12" s="23">
        <f>'Mod VMT Input'!G5+'Mod VMT Input'!G11+'Mod VMT Input'!G12</f>
        <v>4589755</v>
      </c>
      <c r="L12" s="24">
        <f>(K12-J12)/J12</f>
        <v>8.1879633667684255E-4</v>
      </c>
      <c r="N12" t="s">
        <v>64</v>
      </c>
    </row>
    <row r="13" spans="1:17" x14ac:dyDescent="0.25">
      <c r="A13" t="s">
        <v>6</v>
      </c>
      <c r="B13">
        <v>5.1861702127659573E-2</v>
      </c>
      <c r="I13" s="13" t="s">
        <v>39</v>
      </c>
      <c r="J13" s="14">
        <f>B16*1000</f>
        <v>1299000</v>
      </c>
      <c r="K13" s="14">
        <f>'Mod VMT Input'!G6</f>
        <v>1426660</v>
      </c>
      <c r="L13" s="15">
        <f t="shared" ref="L13:L18" si="0">(K13-J13)/J13</f>
        <v>9.8275596612779056E-2</v>
      </c>
    </row>
    <row r="14" spans="1:17" x14ac:dyDescent="0.25">
      <c r="A14" t="s">
        <v>9</v>
      </c>
      <c r="B14">
        <v>4586</v>
      </c>
      <c r="I14" s="13" t="s">
        <v>40</v>
      </c>
      <c r="J14" s="14">
        <f>B18*1000</f>
        <v>2145000</v>
      </c>
      <c r="K14" s="14">
        <f>'Mod VMT Input'!G7</f>
        <v>2078259</v>
      </c>
      <c r="L14" s="15">
        <f t="shared" si="0"/>
        <v>-3.1114685314685316E-2</v>
      </c>
    </row>
    <row r="15" spans="1:17" x14ac:dyDescent="0.25">
      <c r="A15" t="s">
        <v>6</v>
      </c>
      <c r="B15">
        <v>1.1130899376669634E-2</v>
      </c>
      <c r="I15" s="13" t="s">
        <v>29</v>
      </c>
      <c r="J15" s="14">
        <f>B22*1000</f>
        <v>814000</v>
      </c>
      <c r="K15" s="14">
        <f>'Mod VMT Input'!G8</f>
        <v>730981</v>
      </c>
      <c r="L15" s="15">
        <f t="shared" si="0"/>
        <v>-0.1019889434889435</v>
      </c>
    </row>
    <row r="16" spans="1:17" x14ac:dyDescent="0.25">
      <c r="A16" t="s">
        <v>10</v>
      </c>
      <c r="B16">
        <v>1299</v>
      </c>
      <c r="I16" s="16" t="s">
        <v>41</v>
      </c>
      <c r="J16" s="17">
        <f>B26*1000</f>
        <v>1404000</v>
      </c>
      <c r="K16" s="17">
        <f>'Mod VMT Input'!G9</f>
        <v>307859</v>
      </c>
      <c r="L16" s="18">
        <f t="shared" si="0"/>
        <v>-0.78072720797720796</v>
      </c>
    </row>
    <row r="17" spans="1:12" x14ac:dyDescent="0.25">
      <c r="A17" t="s">
        <v>6</v>
      </c>
      <c r="B17">
        <v>-1.7870439314966492E-2</v>
      </c>
      <c r="I17" s="13" t="s">
        <v>33</v>
      </c>
      <c r="J17" s="14">
        <f>SUM(J12:J16)</f>
        <v>10248000</v>
      </c>
      <c r="K17" s="14">
        <f>SUM(K12:K16)</f>
        <v>9133514</v>
      </c>
      <c r="L17" s="15">
        <f t="shared" si="0"/>
        <v>-0.10875156128024981</v>
      </c>
    </row>
    <row r="18" spans="1:12" x14ac:dyDescent="0.25">
      <c r="A18" t="s">
        <v>11</v>
      </c>
      <c r="B18">
        <v>2145</v>
      </c>
      <c r="I18" s="16" t="s">
        <v>38</v>
      </c>
      <c r="J18" s="17">
        <f>SUM(J12:J15)</f>
        <v>8844000</v>
      </c>
      <c r="K18" s="17">
        <f>SUM(K12:K15)</f>
        <v>8825655</v>
      </c>
      <c r="L18" s="18">
        <f t="shared" si="0"/>
        <v>-2.0742876526458616E-3</v>
      </c>
    </row>
    <row r="19" spans="1:12" x14ac:dyDescent="0.25">
      <c r="A19" t="s">
        <v>6</v>
      </c>
      <c r="B19">
        <v>3.3598585322723251E-2</v>
      </c>
    </row>
    <row r="20" spans="1:12" x14ac:dyDescent="0.25">
      <c r="A20" t="s">
        <v>12</v>
      </c>
      <c r="B20">
        <v>3444</v>
      </c>
    </row>
    <row r="21" spans="1:12" x14ac:dyDescent="0.25">
      <c r="A21" t="s">
        <v>6</v>
      </c>
      <c r="B21">
        <v>1.4424410540915394E-2</v>
      </c>
    </row>
    <row r="22" spans="1:12" x14ac:dyDescent="0.25">
      <c r="A22" t="s">
        <v>13</v>
      </c>
      <c r="B22">
        <v>814</v>
      </c>
    </row>
    <row r="23" spans="1:12" x14ac:dyDescent="0.25">
      <c r="A23" t="s">
        <v>6</v>
      </c>
      <c r="B23">
        <v>-2.575107296137339E-2</v>
      </c>
    </row>
    <row r="24" spans="1:12" x14ac:dyDescent="0.25">
      <c r="A24" t="s">
        <v>14</v>
      </c>
      <c r="B24">
        <v>0</v>
      </c>
    </row>
    <row r="25" spans="1:12" x14ac:dyDescent="0.25">
      <c r="A25" t="s">
        <v>6</v>
      </c>
      <c r="B25" t="e">
        <v>#N/A</v>
      </c>
    </row>
    <row r="26" spans="1:12" x14ac:dyDescent="0.25">
      <c r="A26" t="s">
        <v>15</v>
      </c>
      <c r="B26">
        <v>1404</v>
      </c>
    </row>
    <row r="27" spans="1:12" x14ac:dyDescent="0.25">
      <c r="A27" t="s">
        <v>6</v>
      </c>
      <c r="B27">
        <v>0</v>
      </c>
    </row>
    <row r="28" spans="1:12" x14ac:dyDescent="0.25">
      <c r="A28" t="s">
        <v>16</v>
      </c>
      <c r="B28">
        <v>2218</v>
      </c>
    </row>
    <row r="29" spans="1:12" x14ac:dyDescent="0.25">
      <c r="A29" t="s">
        <v>6</v>
      </c>
      <c r="B29">
        <v>-1.0260795211628902E-2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4"/>
  <sheetViews>
    <sheetView workbookViewId="0">
      <selection activeCell="H41" sqref="H41"/>
    </sheetView>
  </sheetViews>
  <sheetFormatPr defaultRowHeight="15" x14ac:dyDescent="0.25"/>
  <cols>
    <col min="4" max="4" width="22.7109375" customWidth="1"/>
    <col min="5" max="5" width="13.5703125" customWidth="1"/>
    <col min="6" max="6" width="18.5703125" customWidth="1"/>
    <col min="7" max="7" width="12.7109375" customWidth="1"/>
    <col min="11" max="11" width="15.140625" customWidth="1"/>
    <col min="12" max="12" width="11.5703125" customWidth="1"/>
    <col min="13" max="13" width="12.85546875" customWidth="1"/>
    <col min="14" max="14" width="12.42578125" customWidth="1"/>
    <col min="15" max="16" width="18.5703125" customWidth="1"/>
  </cols>
  <sheetData>
    <row r="1" spans="3:8" x14ac:dyDescent="0.25">
      <c r="C1" t="s">
        <v>42</v>
      </c>
    </row>
    <row r="4" spans="3:8" x14ac:dyDescent="0.25">
      <c r="C4" t="s">
        <v>43</v>
      </c>
      <c r="D4" t="s">
        <v>21</v>
      </c>
      <c r="E4" t="s">
        <v>44</v>
      </c>
      <c r="F4" t="s">
        <v>45</v>
      </c>
      <c r="G4" t="s">
        <v>46</v>
      </c>
      <c r="H4" t="s">
        <v>47</v>
      </c>
    </row>
    <row r="5" spans="3:8" ht="17.25" customHeight="1" x14ac:dyDescent="0.25">
      <c r="C5" t="s">
        <v>48</v>
      </c>
      <c r="D5" t="s">
        <v>49</v>
      </c>
      <c r="E5" s="1">
        <v>3927471</v>
      </c>
      <c r="F5">
        <v>60.9</v>
      </c>
      <c r="G5" s="1">
        <v>4283335</v>
      </c>
      <c r="H5">
        <v>61.4</v>
      </c>
    </row>
    <row r="6" spans="3:8" x14ac:dyDescent="0.25">
      <c r="C6" t="s">
        <v>48</v>
      </c>
      <c r="D6" t="s">
        <v>39</v>
      </c>
      <c r="E6" s="1">
        <v>1426660</v>
      </c>
      <c r="F6">
        <v>28</v>
      </c>
      <c r="G6" s="1">
        <v>1426660</v>
      </c>
      <c r="H6">
        <v>28</v>
      </c>
    </row>
    <row r="7" spans="3:8" x14ac:dyDescent="0.25">
      <c r="C7" t="s">
        <v>48</v>
      </c>
      <c r="D7" t="s">
        <v>40</v>
      </c>
      <c r="E7" s="1">
        <v>2025470</v>
      </c>
      <c r="F7">
        <v>27.4</v>
      </c>
      <c r="G7" s="1">
        <v>2078259</v>
      </c>
      <c r="H7">
        <v>27.4</v>
      </c>
    </row>
    <row r="8" spans="3:8" x14ac:dyDescent="0.25">
      <c r="C8" t="s">
        <v>48</v>
      </c>
      <c r="D8" t="s">
        <v>29</v>
      </c>
      <c r="E8" s="1">
        <v>646782</v>
      </c>
      <c r="F8">
        <v>27.4</v>
      </c>
      <c r="G8" s="1">
        <v>730981</v>
      </c>
      <c r="H8">
        <v>27.7</v>
      </c>
    </row>
    <row r="9" spans="3:8" x14ac:dyDescent="0.25">
      <c r="C9" t="s">
        <v>48</v>
      </c>
      <c r="D9" t="s">
        <v>41</v>
      </c>
      <c r="E9" s="1">
        <v>294617</v>
      </c>
      <c r="F9">
        <v>19.7</v>
      </c>
      <c r="G9" s="1">
        <v>307859</v>
      </c>
      <c r="H9">
        <v>20</v>
      </c>
    </row>
    <row r="10" spans="3:8" x14ac:dyDescent="0.25">
      <c r="C10" t="s">
        <v>48</v>
      </c>
      <c r="D10" t="s">
        <v>50</v>
      </c>
      <c r="E10" s="1">
        <v>1361131</v>
      </c>
      <c r="F10">
        <v>19.7</v>
      </c>
      <c r="G10" s="1">
        <v>1422312</v>
      </c>
      <c r="H10">
        <v>20</v>
      </c>
    </row>
    <row r="11" spans="3:8" x14ac:dyDescent="0.25">
      <c r="C11" t="s">
        <v>48</v>
      </c>
      <c r="D11" t="s">
        <v>51</v>
      </c>
      <c r="E11" s="1">
        <v>48282</v>
      </c>
      <c r="F11">
        <v>27.4</v>
      </c>
      <c r="G11" s="1">
        <v>48282</v>
      </c>
      <c r="H11">
        <v>27.4</v>
      </c>
    </row>
    <row r="12" spans="3:8" x14ac:dyDescent="0.25">
      <c r="C12" t="s">
        <v>48</v>
      </c>
      <c r="D12" t="s">
        <v>52</v>
      </c>
      <c r="E12" s="1">
        <v>252127</v>
      </c>
      <c r="F12">
        <v>29.4</v>
      </c>
      <c r="G12" s="1">
        <v>258138</v>
      </c>
      <c r="H12">
        <v>29</v>
      </c>
    </row>
    <row r="13" spans="3:8" x14ac:dyDescent="0.25">
      <c r="C13" t="s">
        <v>53</v>
      </c>
      <c r="D13" t="s">
        <v>49</v>
      </c>
      <c r="E13" s="1">
        <v>541025</v>
      </c>
      <c r="F13">
        <v>66.5</v>
      </c>
      <c r="G13" s="1">
        <v>913564</v>
      </c>
      <c r="H13">
        <v>66.5</v>
      </c>
    </row>
    <row r="14" spans="3:8" x14ac:dyDescent="0.25">
      <c r="C14" t="s">
        <v>53</v>
      </c>
      <c r="D14" t="s">
        <v>39</v>
      </c>
      <c r="E14" s="1">
        <v>310831</v>
      </c>
      <c r="F14">
        <v>45.4</v>
      </c>
      <c r="G14" s="1">
        <v>370063</v>
      </c>
      <c r="H14">
        <v>46</v>
      </c>
    </row>
    <row r="15" spans="3:8" x14ac:dyDescent="0.25">
      <c r="C15" t="s">
        <v>53</v>
      </c>
      <c r="D15" t="s">
        <v>40</v>
      </c>
      <c r="E15" s="1">
        <v>167392</v>
      </c>
      <c r="F15">
        <v>47.6</v>
      </c>
      <c r="G15" s="1">
        <v>367675</v>
      </c>
      <c r="H15">
        <v>47</v>
      </c>
    </row>
    <row r="16" spans="3:8" x14ac:dyDescent="0.25">
      <c r="C16" t="s">
        <v>53</v>
      </c>
      <c r="D16" t="s">
        <v>54</v>
      </c>
      <c r="E16" s="1">
        <v>387681</v>
      </c>
      <c r="F16">
        <v>34.9</v>
      </c>
      <c r="G16" s="1">
        <v>555766</v>
      </c>
      <c r="H16">
        <v>35.700000000000003</v>
      </c>
    </row>
    <row r="17" spans="3:8" x14ac:dyDescent="0.25">
      <c r="C17" t="s">
        <v>53</v>
      </c>
      <c r="D17" t="s">
        <v>55</v>
      </c>
      <c r="E17" s="1">
        <v>222962</v>
      </c>
      <c r="F17">
        <v>37.6</v>
      </c>
      <c r="G17" s="1">
        <v>338443</v>
      </c>
      <c r="H17">
        <v>37.6</v>
      </c>
    </row>
    <row r="18" spans="3:8" x14ac:dyDescent="0.25">
      <c r="C18" t="s">
        <v>53</v>
      </c>
      <c r="D18" t="s">
        <v>41</v>
      </c>
      <c r="E18" s="1">
        <v>295482</v>
      </c>
      <c r="F18">
        <v>33.4</v>
      </c>
      <c r="G18" s="1">
        <v>473766</v>
      </c>
      <c r="H18">
        <v>32.9</v>
      </c>
    </row>
    <row r="19" spans="3:8" x14ac:dyDescent="0.25">
      <c r="C19" t="s">
        <v>53</v>
      </c>
      <c r="D19" t="s">
        <v>50</v>
      </c>
      <c r="E19" s="1">
        <v>1365127</v>
      </c>
      <c r="F19">
        <v>33.4</v>
      </c>
      <c r="G19" s="1">
        <v>2188800</v>
      </c>
      <c r="H19">
        <v>32.9</v>
      </c>
    </row>
    <row r="20" spans="3:8" x14ac:dyDescent="0.25">
      <c r="C20" t="s">
        <v>53</v>
      </c>
      <c r="D20" t="s">
        <v>51</v>
      </c>
      <c r="E20" s="1">
        <v>4192</v>
      </c>
      <c r="F20">
        <v>27.9</v>
      </c>
      <c r="G20" s="1">
        <v>4192</v>
      </c>
      <c r="H20">
        <v>27.9</v>
      </c>
    </row>
    <row r="21" spans="3:8" x14ac:dyDescent="0.25">
      <c r="C21" t="s">
        <v>53</v>
      </c>
      <c r="D21" t="s">
        <v>52</v>
      </c>
      <c r="E21" s="1">
        <v>11938</v>
      </c>
      <c r="F21">
        <v>28.6</v>
      </c>
      <c r="G21" s="1">
        <v>16771</v>
      </c>
      <c r="H21">
        <v>30.9</v>
      </c>
    </row>
    <row r="22" spans="3:8" x14ac:dyDescent="0.25">
      <c r="D22" t="s">
        <v>33</v>
      </c>
      <c r="E22" s="1">
        <v>10562918</v>
      </c>
      <c r="F22">
        <v>37.299999999999997</v>
      </c>
      <c r="G22" s="1">
        <v>12173760</v>
      </c>
      <c r="H22">
        <v>38.299999999999997</v>
      </c>
    </row>
    <row r="23" spans="3:8" x14ac:dyDescent="0.25">
      <c r="D23" t="s">
        <v>33</v>
      </c>
      <c r="E23" s="1">
        <v>12699078</v>
      </c>
      <c r="F23">
        <v>34.4</v>
      </c>
      <c r="G23" s="1">
        <v>15003247</v>
      </c>
      <c r="H23">
        <v>35.200000000000003</v>
      </c>
    </row>
    <row r="24" spans="3:8" x14ac:dyDescent="0.25">
      <c r="D24" t="s">
        <v>56</v>
      </c>
      <c r="E24" s="1">
        <v>691779</v>
      </c>
      <c r="F24">
        <v>30</v>
      </c>
      <c r="G24" s="1">
        <v>748899</v>
      </c>
      <c r="H24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VMT Comps 2010 Onondaga Urban</vt:lpstr>
      <vt:lpstr>VMT Comps 2010 All Urban</vt:lpstr>
      <vt:lpstr>Mod VMT Input</vt:lpstr>
      <vt:lpstr>Sheet3</vt:lpstr>
    </vt:vector>
  </TitlesOfParts>
  <Company>Resource Systems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Smith</dc:creator>
  <cp:lastModifiedBy>Sumit Bindra</cp:lastModifiedBy>
  <dcterms:created xsi:type="dcterms:W3CDTF">2010-12-01T20:22:18Z</dcterms:created>
  <dcterms:modified xsi:type="dcterms:W3CDTF">2014-11-03T21:54:21Z</dcterms:modified>
</cp:coreProperties>
</file>