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530" tabRatio="910" activeTab="2"/>
  </bookViews>
  <sheets>
    <sheet name="NOTES" sheetId="1" r:id="rId1"/>
    <sheet name="Town-TAZ correspondence" sheetId="8" r:id="rId2"/>
    <sheet name="SE data" sheetId="26" r:id="rId3"/>
    <sheet name="Trip Type Definitions" sheetId="9" r:id="rId4"/>
    <sheet name="Sheet3" sheetId="30" r:id="rId5"/>
    <sheet name="PA Data" sheetId="27" r:id="rId6"/>
    <sheet name="IXXI trip matrix" sheetId="10" r:id="rId7"/>
    <sheet name="XX trip matrix" sheetId="11" r:id="rId8"/>
    <sheet name="Town to Town flows" sheetId="12" r:id="rId9"/>
    <sheet name="Attraction Rates" sheetId="13" r:id="rId10"/>
    <sheet name="Friction Factors" sheetId="14" r:id="rId11"/>
    <sheet name="Auto Occupany Factors" sheetId="15" r:id="rId12"/>
    <sheet name="HWY Network Images" sheetId="17" r:id="rId13"/>
    <sheet name="TRN Network Images" sheetId="18" r:id="rId14"/>
    <sheet name="TAZ System Images" sheetId="19" r:id="rId15"/>
    <sheet name="Mode Choice" sheetId="28" r:id="rId16"/>
    <sheet name="GUI Images" sheetId="25" r:id="rId17"/>
    <sheet name="CTPP Comparison Med (not update" sheetId="20" r:id="rId18"/>
    <sheet name="HIS to Model Comparison (not up" sheetId="21" r:id="rId19"/>
    <sheet name="TLD Dist Comp" sheetId="22" r:id="rId20"/>
    <sheet name="TLD Time Comp" sheetId="23" r:id="rId21"/>
    <sheet name="v4.03 Assignment Validation" sheetId="34" r:id="rId22"/>
    <sheet name="Old Assignment Validation" sheetId="24" r:id="rId23"/>
    <sheet name="Creating Interim Years" sheetId="29" r:id="rId24"/>
    <sheet name="Sheet2" sheetId="32" r:id="rId25"/>
    <sheet name="Sheet1" sheetId="33" r:id="rId26"/>
  </sheets>
  <externalReferences>
    <externalReference r:id="rId27"/>
    <externalReference r:id="rId28"/>
    <externalReference r:id="rId29"/>
  </externalReferences>
  <calcPr calcId="145621"/>
</workbook>
</file>

<file path=xl/calcChain.xml><?xml version="1.0" encoding="utf-8"?>
<calcChain xmlns="http://schemas.openxmlformats.org/spreadsheetml/2006/main">
  <c r="W11" i="26" l="1"/>
  <c r="Y11" i="26" s="1"/>
  <c r="V11" i="26"/>
  <c r="S11" i="26"/>
  <c r="U11" i="26" s="1"/>
  <c r="R11" i="26"/>
  <c r="T11" i="26" l="1"/>
  <c r="X11" i="26"/>
  <c r="M36" i="34"/>
  <c r="M35" i="34"/>
  <c r="M34" i="34"/>
  <c r="M33" i="34"/>
  <c r="M32" i="34"/>
  <c r="M31" i="34"/>
  <c r="M30" i="34"/>
  <c r="M29" i="34"/>
  <c r="L36" i="34"/>
  <c r="L35" i="34"/>
  <c r="L34" i="34"/>
  <c r="L33" i="34"/>
  <c r="L32" i="34"/>
  <c r="L31" i="34"/>
  <c r="L30" i="34"/>
  <c r="L29" i="34"/>
  <c r="K36" i="34"/>
  <c r="K35" i="34"/>
  <c r="K34" i="34"/>
  <c r="K33" i="34"/>
  <c r="K32" i="34"/>
  <c r="K31" i="34"/>
  <c r="K30" i="34"/>
  <c r="K29" i="34"/>
  <c r="J36" i="34"/>
  <c r="J35" i="34"/>
  <c r="J34" i="34"/>
  <c r="J33" i="34"/>
  <c r="J32" i="34"/>
  <c r="J31" i="34"/>
  <c r="J30" i="34"/>
  <c r="J29" i="34"/>
  <c r="M24" i="34"/>
  <c r="M23" i="34"/>
  <c r="M22" i="34"/>
  <c r="M21" i="34"/>
  <c r="M20" i="34"/>
  <c r="M19" i="34"/>
  <c r="M18" i="34"/>
  <c r="M25" i="34"/>
  <c r="J25" i="34"/>
  <c r="L25" i="34"/>
  <c r="L24" i="34"/>
  <c r="L23" i="34"/>
  <c r="L22" i="34"/>
  <c r="L21" i="34"/>
  <c r="L20" i="34"/>
  <c r="L19" i="34"/>
  <c r="L18" i="34"/>
  <c r="K25" i="34"/>
  <c r="K24" i="34"/>
  <c r="K23" i="34"/>
  <c r="K22" i="34"/>
  <c r="K21" i="34"/>
  <c r="K20" i="34"/>
  <c r="K19" i="34"/>
  <c r="K18" i="34"/>
  <c r="J24" i="34"/>
  <c r="J23" i="34"/>
  <c r="J22" i="34"/>
  <c r="J21" i="34"/>
  <c r="J20" i="34"/>
  <c r="J19" i="34"/>
  <c r="J18" i="34"/>
  <c r="M13" i="34"/>
  <c r="M12" i="34"/>
  <c r="M11" i="34"/>
  <c r="M10" i="34"/>
  <c r="M9" i="34"/>
  <c r="M8" i="34"/>
  <c r="M7" i="34"/>
  <c r="M6" i="34"/>
  <c r="L14" i="34"/>
  <c r="L13" i="34"/>
  <c r="L12" i="34"/>
  <c r="L11" i="34"/>
  <c r="L10" i="34"/>
  <c r="L9" i="34"/>
  <c r="L8" i="34"/>
  <c r="L7" i="34"/>
  <c r="L6" i="34"/>
  <c r="K14" i="34"/>
  <c r="K13" i="34"/>
  <c r="J14" i="34"/>
  <c r="J13" i="34"/>
  <c r="K12" i="34"/>
  <c r="K11" i="34"/>
  <c r="K10" i="34"/>
  <c r="K9" i="34"/>
  <c r="K8" i="34"/>
  <c r="K7" i="34"/>
  <c r="K6" i="34"/>
  <c r="J12" i="34"/>
  <c r="J11" i="34"/>
  <c r="J10" i="34"/>
  <c r="J9" i="34"/>
  <c r="J8" i="34"/>
  <c r="J7" i="34"/>
  <c r="J6" i="34"/>
  <c r="I35" i="34"/>
  <c r="I34" i="34"/>
  <c r="I33" i="34"/>
  <c r="I32" i="34"/>
  <c r="I31" i="34"/>
  <c r="I30" i="34"/>
  <c r="I29" i="34"/>
  <c r="I24" i="34"/>
  <c r="I23" i="34"/>
  <c r="I22" i="34"/>
  <c r="I21" i="34"/>
  <c r="I20" i="34"/>
  <c r="I19" i="34"/>
  <c r="I18" i="34"/>
  <c r="I13" i="34"/>
  <c r="I14" i="34"/>
  <c r="I12" i="34"/>
  <c r="I11" i="34"/>
  <c r="I10" i="34"/>
  <c r="I9" i="34"/>
  <c r="I8" i="34"/>
  <c r="I7" i="34"/>
  <c r="I6" i="34"/>
  <c r="K45" i="34"/>
  <c r="I45" i="34"/>
  <c r="J45" i="34" s="1"/>
  <c r="L44" i="34"/>
  <c r="J44" i="34"/>
  <c r="L43" i="34"/>
  <c r="J43" i="34"/>
  <c r="L42" i="34"/>
  <c r="J42" i="34"/>
  <c r="L41" i="34"/>
  <c r="L45" i="34" s="1"/>
  <c r="J41" i="34"/>
  <c r="I36" i="34"/>
  <c r="I25" i="34"/>
  <c r="M14" i="34" l="1"/>
  <c r="M42" i="34"/>
  <c r="M43" i="34"/>
  <c r="M44" i="34"/>
  <c r="M41" i="34"/>
  <c r="F40" i="23"/>
  <c r="G40" i="23"/>
  <c r="F41" i="23"/>
  <c r="G41" i="23"/>
  <c r="F42" i="23"/>
  <c r="G42" i="23"/>
  <c r="G39" i="23"/>
  <c r="F39" i="23"/>
  <c r="H35" i="22"/>
  <c r="H36" i="22"/>
  <c r="H37" i="22"/>
  <c r="G35" i="22"/>
  <c r="G36" i="22"/>
  <c r="G37" i="22"/>
  <c r="G34" i="22"/>
  <c r="H34" i="22"/>
  <c r="K10" i="29"/>
  <c r="K9" i="29"/>
  <c r="K8" i="29"/>
  <c r="M45" i="24"/>
  <c r="L44" i="24"/>
  <c r="L43" i="24"/>
  <c r="L42" i="24"/>
  <c r="L45" i="24" s="1"/>
  <c r="L41" i="24"/>
  <c r="J45" i="24"/>
  <c r="M45" i="34" l="1"/>
  <c r="I19" i="24"/>
  <c r="W29" i="26" l="1"/>
  <c r="V29" i="26"/>
  <c r="W28" i="26"/>
  <c r="V28" i="26"/>
  <c r="W27" i="26"/>
  <c r="V27" i="26"/>
  <c r="W26" i="26"/>
  <c r="V26" i="26"/>
  <c r="W25" i="26"/>
  <c r="V25" i="26"/>
  <c r="W24" i="26"/>
  <c r="V24" i="26"/>
  <c r="W23" i="26"/>
  <c r="V23" i="26"/>
  <c r="W22" i="26"/>
  <c r="V22" i="26"/>
  <c r="W21" i="26"/>
  <c r="V21" i="26"/>
  <c r="W20" i="26"/>
  <c r="V20" i="26"/>
  <c r="W19" i="26"/>
  <c r="V19" i="26"/>
  <c r="W18" i="26"/>
  <c r="V18" i="26"/>
  <c r="W17" i="26"/>
  <c r="V17" i="26"/>
  <c r="W16" i="26"/>
  <c r="V16" i="26"/>
  <c r="W15" i="26"/>
  <c r="V15" i="26"/>
  <c r="W14" i="26"/>
  <c r="V14" i="26"/>
  <c r="W13" i="26"/>
  <c r="V13" i="26"/>
  <c r="W12" i="26"/>
  <c r="V12" i="26"/>
  <c r="W10" i="26"/>
  <c r="V10" i="26"/>
  <c r="W9" i="26"/>
  <c r="V9" i="26"/>
  <c r="W8" i="26"/>
  <c r="V8" i="26"/>
  <c r="W7" i="26"/>
  <c r="V7" i="26"/>
  <c r="W6" i="26"/>
  <c r="V6" i="26"/>
  <c r="W5" i="26"/>
  <c r="V5" i="26"/>
  <c r="W4" i="26"/>
  <c r="V4" i="26"/>
  <c r="R4" i="26"/>
  <c r="S29" i="26"/>
  <c r="S28" i="26"/>
  <c r="S27" i="26"/>
  <c r="S26" i="26"/>
  <c r="S25" i="26"/>
  <c r="T25" i="26" s="1"/>
  <c r="S24" i="26"/>
  <c r="S23" i="26"/>
  <c r="S22" i="26"/>
  <c r="S21" i="26"/>
  <c r="S20" i="26"/>
  <c r="S19" i="26"/>
  <c r="S18" i="26"/>
  <c r="S17" i="26"/>
  <c r="T17" i="26" s="1"/>
  <c r="S16" i="26"/>
  <c r="S15" i="26"/>
  <c r="S14" i="26"/>
  <c r="S13" i="26"/>
  <c r="T13" i="26" s="1"/>
  <c r="S12" i="26"/>
  <c r="S10" i="26"/>
  <c r="S9" i="26"/>
  <c r="S8" i="26"/>
  <c r="S7" i="26"/>
  <c r="S6" i="26"/>
  <c r="S5" i="26"/>
  <c r="S4" i="26"/>
  <c r="R29" i="26"/>
  <c r="R28" i="26"/>
  <c r="R27" i="26"/>
  <c r="R26" i="26"/>
  <c r="R25" i="26"/>
  <c r="R31" i="26" s="1"/>
  <c r="R24" i="26"/>
  <c r="T24" i="26" s="1"/>
  <c r="R23" i="26"/>
  <c r="R22" i="26"/>
  <c r="R32" i="26" s="1"/>
  <c r="R21" i="26"/>
  <c r="R20" i="26"/>
  <c r="R19" i="26"/>
  <c r="R18" i="26"/>
  <c r="R17" i="26"/>
  <c r="R16" i="26"/>
  <c r="T16" i="26" s="1"/>
  <c r="R15" i="26"/>
  <c r="R14" i="26"/>
  <c r="R13" i="26"/>
  <c r="R12" i="26"/>
  <c r="R10" i="26"/>
  <c r="T10" i="26" s="1"/>
  <c r="R9" i="26"/>
  <c r="R8" i="26"/>
  <c r="R7" i="26"/>
  <c r="R6" i="26"/>
  <c r="T6" i="26" s="1"/>
  <c r="R5" i="26"/>
  <c r="M8" i="23"/>
  <c r="K9" i="23"/>
  <c r="K8" i="23"/>
  <c r="K10" i="23" s="1"/>
  <c r="K11" i="23" s="1"/>
  <c r="I8" i="23"/>
  <c r="G8" i="23"/>
  <c r="M8" i="22"/>
  <c r="K8" i="22"/>
  <c r="I8" i="22"/>
  <c r="I9" i="22" s="1"/>
  <c r="I10" i="22" s="1"/>
  <c r="G8" i="22"/>
  <c r="G9" i="22" s="1"/>
  <c r="T23" i="26"/>
  <c r="V31" i="26"/>
  <c r="T27" i="26"/>
  <c r="U23" i="26"/>
  <c r="U19" i="26"/>
  <c r="T15" i="26"/>
  <c r="S32" i="26" l="1"/>
  <c r="W32" i="26"/>
  <c r="Y32" i="26" s="1"/>
  <c r="V32" i="26"/>
  <c r="T21" i="26"/>
  <c r="T29" i="26"/>
  <c r="R30" i="26"/>
  <c r="R33" i="26" s="1"/>
  <c r="Y4" i="26"/>
  <c r="Y6" i="26"/>
  <c r="Y8" i="26"/>
  <c r="Y10" i="26"/>
  <c r="Y13" i="26"/>
  <c r="Y15" i="26"/>
  <c r="Y17" i="26"/>
  <c r="Y19" i="26"/>
  <c r="Y21" i="26"/>
  <c r="Y23" i="26"/>
  <c r="Y25" i="26"/>
  <c r="Y27" i="26"/>
  <c r="Y29" i="26"/>
  <c r="T8" i="26"/>
  <c r="U7" i="26"/>
  <c r="T12" i="26"/>
  <c r="T20" i="26"/>
  <c r="T28" i="26"/>
  <c r="U18" i="26"/>
  <c r="X5" i="26"/>
  <c r="X7" i="26"/>
  <c r="X9" i="26"/>
  <c r="X12" i="26"/>
  <c r="X14" i="26"/>
  <c r="X16" i="26"/>
  <c r="X18" i="26"/>
  <c r="X20" i="26"/>
  <c r="X22" i="26"/>
  <c r="X24" i="26"/>
  <c r="X26" i="26"/>
  <c r="X28" i="26"/>
  <c r="W31" i="26"/>
  <c r="Y31" i="26" s="1"/>
  <c r="Y5" i="26"/>
  <c r="Y7" i="26"/>
  <c r="Y9" i="26"/>
  <c r="Y12" i="26"/>
  <c r="Y14" i="26"/>
  <c r="Y16" i="26"/>
  <c r="Y18" i="26"/>
  <c r="Y20" i="26"/>
  <c r="Y22" i="26"/>
  <c r="Y24" i="26"/>
  <c r="Y26" i="26"/>
  <c r="Y28" i="26"/>
  <c r="X4" i="26"/>
  <c r="X6" i="26"/>
  <c r="X8" i="26"/>
  <c r="X10" i="26"/>
  <c r="X13" i="26"/>
  <c r="X15" i="26"/>
  <c r="X17" i="26"/>
  <c r="X19" i="26"/>
  <c r="X21" i="26"/>
  <c r="X23" i="26"/>
  <c r="X25" i="26"/>
  <c r="X27" i="26"/>
  <c r="X29" i="26"/>
  <c r="T7" i="26"/>
  <c r="M9" i="23"/>
  <c r="M10" i="23" s="1"/>
  <c r="G10" i="22"/>
  <c r="G11" i="22" s="1"/>
  <c r="V30" i="26"/>
  <c r="V33" i="26" s="1"/>
  <c r="T9" i="26"/>
  <c r="T22" i="26"/>
  <c r="T18" i="26"/>
  <c r="T14" i="26"/>
  <c r="T5" i="26"/>
  <c r="K10" i="22"/>
  <c r="K11" i="22" s="1"/>
  <c r="M9" i="22"/>
  <c r="M10" i="22" s="1"/>
  <c r="K9" i="22"/>
  <c r="G9" i="23"/>
  <c r="G10" i="23" s="1"/>
  <c r="I9" i="23"/>
  <c r="I10" i="23" s="1"/>
  <c r="U26" i="26"/>
  <c r="T19" i="26"/>
  <c r="T32" i="26"/>
  <c r="U24" i="26"/>
  <c r="U20" i="26"/>
  <c r="T26" i="26"/>
  <c r="U25" i="26"/>
  <c r="U21" i="26"/>
  <c r="U29" i="26"/>
  <c r="U22" i="26"/>
  <c r="K12" i="23"/>
  <c r="K13" i="23" s="1"/>
  <c r="I11" i="22"/>
  <c r="X32" i="26"/>
  <c r="S31" i="26"/>
  <c r="U15" i="26"/>
  <c r="U5" i="26"/>
  <c r="U8" i="26"/>
  <c r="U27" i="26"/>
  <c r="T4" i="26"/>
  <c r="U17" i="26"/>
  <c r="U12" i="26"/>
  <c r="U4" i="26"/>
  <c r="U6" i="26"/>
  <c r="U9" i="26"/>
  <c r="U10" i="26"/>
  <c r="U13" i="26"/>
  <c r="U14" i="26"/>
  <c r="U16" i="26"/>
  <c r="U28" i="26"/>
  <c r="X31" i="26" l="1"/>
  <c r="W30" i="26"/>
  <c r="W33" i="26" s="1"/>
  <c r="Y33" i="26" s="1"/>
  <c r="M11" i="23"/>
  <c r="M12" i="23"/>
  <c r="M13" i="23" s="1"/>
  <c r="G12" i="22"/>
  <c r="G13" i="22"/>
  <c r="M12" i="22"/>
  <c r="M11" i="22"/>
  <c r="I11" i="23"/>
  <c r="G11" i="23"/>
  <c r="S30" i="26"/>
  <c r="S33" i="26" s="1"/>
  <c r="T33" i="26" s="1"/>
  <c r="U32" i="26"/>
  <c r="K14" i="23"/>
  <c r="K12" i="22"/>
  <c r="K13" i="22" s="1"/>
  <c r="I12" i="22"/>
  <c r="I13" i="22"/>
  <c r="G14" i="22"/>
  <c r="U31" i="26"/>
  <c r="T31" i="26"/>
  <c r="Y30" i="26" l="1"/>
  <c r="X33" i="26"/>
  <c r="X30" i="26"/>
  <c r="M14" i="23"/>
  <c r="M15" i="23" s="1"/>
  <c r="M16" i="23" s="1"/>
  <c r="G12" i="23"/>
  <c r="G13" i="23" s="1"/>
  <c r="I12" i="23"/>
  <c r="I13" i="23" s="1"/>
  <c r="M13" i="22"/>
  <c r="M14" i="22"/>
  <c r="M15" i="22" s="1"/>
  <c r="M16" i="22" s="1"/>
  <c r="U30" i="26"/>
  <c r="U33" i="26"/>
  <c r="T30" i="26"/>
  <c r="K15" i="23"/>
  <c r="K14" i="22"/>
  <c r="I14" i="22"/>
  <c r="I15" i="22" s="1"/>
  <c r="I16" i="22" s="1"/>
  <c r="G15" i="22"/>
  <c r="J42" i="24"/>
  <c r="J43" i="24"/>
  <c r="J44" i="24"/>
  <c r="J41" i="24"/>
  <c r="M43" i="24"/>
  <c r="M44" i="24"/>
  <c r="M41" i="24"/>
  <c r="M42" i="24"/>
  <c r="K45" i="24"/>
  <c r="I45" i="24"/>
  <c r="C2" i="32"/>
  <c r="C3" i="32"/>
  <c r="C4" i="32"/>
  <c r="C1" i="32"/>
  <c r="C6" i="32" s="1"/>
  <c r="B6" i="32"/>
  <c r="A6" i="32"/>
  <c r="G41" i="11"/>
  <c r="G40" i="11"/>
  <c r="F40" i="11" s="1"/>
  <c r="G39" i="11"/>
  <c r="G38" i="11"/>
  <c r="E38" i="11" s="1"/>
  <c r="G37" i="11"/>
  <c r="G36" i="11"/>
  <c r="F36" i="11" s="1"/>
  <c r="G35" i="11"/>
  <c r="G34" i="11"/>
  <c r="E34" i="11" s="1"/>
  <c r="G33" i="11"/>
  <c r="G32" i="11"/>
  <c r="F32" i="11" s="1"/>
  <c r="G31" i="11"/>
  <c r="G30" i="11"/>
  <c r="E30" i="11" s="1"/>
  <c r="G29" i="11"/>
  <c r="G28" i="11"/>
  <c r="F28" i="11" s="1"/>
  <c r="G27" i="11"/>
  <c r="G26" i="11"/>
  <c r="G42" i="11" s="1"/>
  <c r="F41" i="11"/>
  <c r="E41" i="11"/>
  <c r="F39" i="11"/>
  <c r="E39" i="11"/>
  <c r="F38" i="11"/>
  <c r="F37" i="11"/>
  <c r="E37" i="11"/>
  <c r="F35" i="11"/>
  <c r="E35" i="11"/>
  <c r="F34" i="11"/>
  <c r="F33" i="11"/>
  <c r="E33" i="11"/>
  <c r="F31" i="11"/>
  <c r="E31" i="11"/>
  <c r="F30" i="11"/>
  <c r="F29" i="11"/>
  <c r="E29" i="11"/>
  <c r="F27" i="11"/>
  <c r="E27" i="11"/>
  <c r="F26" i="11"/>
  <c r="I14" i="23" l="1"/>
  <c r="I15" i="23" s="1"/>
  <c r="G14" i="23"/>
  <c r="E26" i="11"/>
  <c r="E28" i="11"/>
  <c r="E32" i="11"/>
  <c r="E42" i="11" s="1"/>
  <c r="E36" i="11"/>
  <c r="E40" i="11"/>
  <c r="M17" i="23"/>
  <c r="K16" i="23"/>
  <c r="K17" i="23" s="1"/>
  <c r="M17" i="22"/>
  <c r="K15" i="22"/>
  <c r="I17" i="22"/>
  <c r="G16" i="22"/>
  <c r="G17" i="22" s="1"/>
  <c r="F42" i="11"/>
  <c r="G16" i="23" l="1"/>
  <c r="G15" i="23"/>
  <c r="G17" i="23"/>
  <c r="G18" i="23" s="1"/>
  <c r="G18" i="22"/>
  <c r="I16" i="23"/>
  <c r="I17" i="23" s="1"/>
  <c r="M18" i="23"/>
  <c r="K18" i="23"/>
  <c r="K19" i="23" s="1"/>
  <c r="I18" i="23"/>
  <c r="M18" i="22"/>
  <c r="K16" i="22"/>
  <c r="I18" i="22"/>
  <c r="G19" i="22"/>
  <c r="S56" i="27"/>
  <c r="S54" i="27"/>
  <c r="S52" i="27"/>
  <c r="S51" i="27"/>
  <c r="S50" i="27"/>
  <c r="S49" i="27"/>
  <c r="S48" i="27"/>
  <c r="S47" i="27"/>
  <c r="S46" i="27"/>
  <c r="S45" i="27"/>
  <c r="S44" i="27"/>
  <c r="S43" i="27"/>
  <c r="S42" i="27"/>
  <c r="Y19" i="27"/>
  <c r="Z19" i="27"/>
  <c r="T42" i="27" s="1"/>
  <c r="Y20" i="27"/>
  <c r="Z20" i="27"/>
  <c r="T43" i="27" s="1"/>
  <c r="Y21" i="27"/>
  <c r="Z21" i="27"/>
  <c r="T44" i="27" s="1"/>
  <c r="Y22" i="27"/>
  <c r="Z22" i="27"/>
  <c r="T45" i="27" s="1"/>
  <c r="Y23" i="27"/>
  <c r="Z23" i="27"/>
  <c r="T46" i="27" s="1"/>
  <c r="Y24" i="27"/>
  <c r="Z24" i="27"/>
  <c r="T47" i="27" s="1"/>
  <c r="Y25" i="27"/>
  <c r="Z25" i="27"/>
  <c r="T48" i="27" s="1"/>
  <c r="Y26" i="27"/>
  <c r="Z26" i="27"/>
  <c r="T49" i="27" s="1"/>
  <c r="Y27" i="27"/>
  <c r="Z27" i="27"/>
  <c r="T50" i="27" s="1"/>
  <c r="Y28" i="27"/>
  <c r="Z28" i="27"/>
  <c r="T51" i="27" s="1"/>
  <c r="Y29" i="27"/>
  <c r="Z29" i="27"/>
  <c r="T52" i="27" s="1"/>
  <c r="Y30" i="27"/>
  <c r="Z30" i="27"/>
  <c r="Y31" i="27"/>
  <c r="Z31" i="27"/>
  <c r="T54" i="27" s="1"/>
  <c r="Y32" i="27"/>
  <c r="Z32" i="27"/>
  <c r="Y33" i="27"/>
  <c r="Z33" i="27"/>
  <c r="T56" i="27" s="1"/>
  <c r="Z18" i="27"/>
  <c r="Y18" i="27"/>
  <c r="E6" i="29"/>
  <c r="D6" i="29"/>
  <c r="I19" i="22" l="1"/>
  <c r="I20" i="22" s="1"/>
  <c r="M19" i="23"/>
  <c r="M20" i="23" s="1"/>
  <c r="K20" i="23"/>
  <c r="K21" i="23" s="1"/>
  <c r="I19" i="23"/>
  <c r="I20" i="23" s="1"/>
  <c r="G19" i="23"/>
  <c r="G20" i="23" s="1"/>
  <c r="M20" i="22"/>
  <c r="M19" i="22"/>
  <c r="K17" i="22"/>
  <c r="G20" i="22"/>
  <c r="K39" i="26"/>
  <c r="K38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1" i="26"/>
  <c r="K10" i="26"/>
  <c r="K9" i="26"/>
  <c r="K8" i="26"/>
  <c r="K7" i="26"/>
  <c r="K6" i="26"/>
  <c r="K5" i="26"/>
  <c r="K4" i="26"/>
  <c r="G39" i="26"/>
  <c r="G38" i="26"/>
  <c r="G37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1" i="26"/>
  <c r="G10" i="26"/>
  <c r="G9" i="26"/>
  <c r="G8" i="26"/>
  <c r="G7" i="26"/>
  <c r="G6" i="26"/>
  <c r="G5" i="26"/>
  <c r="G4" i="26"/>
  <c r="F39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1" i="26"/>
  <c r="F10" i="26"/>
  <c r="F9" i="26"/>
  <c r="F8" i="26"/>
  <c r="F7" i="26"/>
  <c r="F6" i="26"/>
  <c r="F5" i="26"/>
  <c r="F4" i="26"/>
  <c r="H36" i="26"/>
  <c r="G36" i="26"/>
  <c r="I38" i="26"/>
  <c r="H38" i="26"/>
  <c r="I37" i="26"/>
  <c r="I36" i="26" s="1"/>
  <c r="K36" i="26" s="1"/>
  <c r="H37" i="26"/>
  <c r="F38" i="26"/>
  <c r="F37" i="26"/>
  <c r="I21" i="23" l="1"/>
  <c r="I21" i="22"/>
  <c r="I22" i="22"/>
  <c r="I23" i="22" s="1"/>
  <c r="I24" i="22" s="1"/>
  <c r="I25" i="22" s="1"/>
  <c r="K37" i="26"/>
  <c r="K22" i="23"/>
  <c r="K23" i="23" s="1"/>
  <c r="K24" i="23" s="1"/>
  <c r="K25" i="23" s="1"/>
  <c r="K26" i="23" s="1"/>
  <c r="K27" i="23" s="1"/>
  <c r="K28" i="23" s="1"/>
  <c r="M21" i="23"/>
  <c r="I22" i="23"/>
  <c r="I23" i="23" s="1"/>
  <c r="I24" i="23" s="1"/>
  <c r="I25" i="23" s="1"/>
  <c r="I26" i="23" s="1"/>
  <c r="I27" i="23" s="1"/>
  <c r="I28" i="23" s="1"/>
  <c r="G21" i="23"/>
  <c r="G22" i="23" s="1"/>
  <c r="G23" i="23" s="1"/>
  <c r="G24" i="23" s="1"/>
  <c r="G25" i="23" s="1"/>
  <c r="G26" i="23" s="1"/>
  <c r="G27" i="23" s="1"/>
  <c r="G28" i="23" s="1"/>
  <c r="M21" i="22"/>
  <c r="K18" i="22"/>
  <c r="G21" i="22"/>
  <c r="G22" i="22" s="1"/>
  <c r="G23" i="22" s="1"/>
  <c r="G24" i="22" s="1"/>
  <c r="G25" i="22" s="1"/>
  <c r="F36" i="26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M22" i="23" l="1"/>
  <c r="M23" i="23" s="1"/>
  <c r="M24" i="23" s="1"/>
  <c r="M25" i="23" s="1"/>
  <c r="M26" i="23" s="1"/>
  <c r="M27" i="23" s="1"/>
  <c r="M28" i="23" s="1"/>
  <c r="M22" i="22"/>
  <c r="M23" i="22"/>
  <c r="M24" i="22" s="1"/>
  <c r="M25" i="22" s="1"/>
  <c r="K19" i="22"/>
  <c r="K20" i="22" s="1"/>
  <c r="K21" i="22" s="1"/>
  <c r="K22" i="22" s="1"/>
  <c r="K23" i="22" s="1"/>
  <c r="K24" i="22" s="1"/>
  <c r="K25" i="22" s="1"/>
  <c r="N1" i="14"/>
  <c r="N4" i="14" s="1"/>
  <c r="O1" i="14"/>
  <c r="O4" i="14"/>
  <c r="N5" i="14"/>
  <c r="O5" i="14"/>
  <c r="O6" i="14"/>
  <c r="N7" i="14"/>
  <c r="O7" i="14"/>
  <c r="O8" i="14"/>
  <c r="N9" i="14"/>
  <c r="O9" i="14"/>
  <c r="O10" i="14"/>
  <c r="N11" i="14"/>
  <c r="O11" i="14"/>
  <c r="O12" i="14"/>
  <c r="N13" i="14"/>
  <c r="O13" i="14"/>
  <c r="O14" i="14"/>
  <c r="N15" i="14"/>
  <c r="O15" i="14"/>
  <c r="O16" i="14"/>
  <c r="N17" i="14"/>
  <c r="O17" i="14"/>
  <c r="O18" i="14"/>
  <c r="N19" i="14"/>
  <c r="O19" i="14"/>
  <c r="O20" i="14"/>
  <c r="N21" i="14"/>
  <c r="O21" i="14"/>
  <c r="O22" i="14"/>
  <c r="N23" i="14"/>
  <c r="O23" i="14"/>
  <c r="O24" i="14"/>
  <c r="N25" i="14"/>
  <c r="O25" i="14"/>
  <c r="O26" i="14"/>
  <c r="N27" i="14"/>
  <c r="O27" i="14"/>
  <c r="O28" i="14"/>
  <c r="N29" i="14"/>
  <c r="O29" i="14"/>
  <c r="O30" i="14"/>
  <c r="N31" i="14"/>
  <c r="O31" i="14"/>
  <c r="O32" i="14"/>
  <c r="N33" i="14"/>
  <c r="O33" i="14"/>
  <c r="O34" i="14"/>
  <c r="N35" i="14"/>
  <c r="O35" i="14"/>
  <c r="O36" i="14"/>
  <c r="N37" i="14"/>
  <c r="O37" i="14"/>
  <c r="O38" i="14"/>
  <c r="N39" i="14"/>
  <c r="O39" i="14"/>
  <c r="O40" i="14"/>
  <c r="N41" i="14"/>
  <c r="O41" i="14"/>
  <c r="O42" i="14"/>
  <c r="N43" i="14"/>
  <c r="O43" i="14"/>
  <c r="O44" i="14"/>
  <c r="N45" i="14"/>
  <c r="O45" i="14"/>
  <c r="O46" i="14"/>
  <c r="N47" i="14"/>
  <c r="O47" i="14"/>
  <c r="O48" i="14"/>
  <c r="N49" i="14"/>
  <c r="O49" i="14"/>
  <c r="O50" i="14"/>
  <c r="N51" i="14"/>
  <c r="O51" i="14"/>
  <c r="O52" i="14"/>
  <c r="N53" i="14"/>
  <c r="O53" i="14"/>
  <c r="O54" i="14"/>
  <c r="N55" i="14"/>
  <c r="O55" i="14"/>
  <c r="O56" i="14"/>
  <c r="N57" i="14"/>
  <c r="O57" i="14"/>
  <c r="O58" i="14"/>
  <c r="N59" i="14"/>
  <c r="O59" i="14"/>
  <c r="O60" i="14"/>
  <c r="N61" i="14"/>
  <c r="O61" i="14"/>
  <c r="O62" i="14"/>
  <c r="N63" i="14"/>
  <c r="O63" i="14"/>
  <c r="O64" i="14"/>
  <c r="N65" i="14"/>
  <c r="O65" i="14"/>
  <c r="O66" i="14"/>
  <c r="N67" i="14"/>
  <c r="O67" i="14"/>
  <c r="O68" i="14"/>
  <c r="N69" i="14"/>
  <c r="O69" i="14"/>
  <c r="O70" i="14"/>
  <c r="N71" i="14"/>
  <c r="O71" i="14"/>
  <c r="O72" i="14"/>
  <c r="N73" i="14"/>
  <c r="O73" i="14"/>
  <c r="O74" i="14"/>
  <c r="N75" i="14"/>
  <c r="O75" i="14"/>
  <c r="O76" i="14"/>
  <c r="N77" i="14"/>
  <c r="O77" i="14"/>
  <c r="O78" i="14"/>
  <c r="N79" i="14"/>
  <c r="O79" i="14"/>
  <c r="O80" i="14"/>
  <c r="N81" i="14"/>
  <c r="O81" i="14"/>
  <c r="O82" i="14"/>
  <c r="N83" i="14"/>
  <c r="O83" i="14"/>
  <c r="H7" i="27"/>
  <c r="H8" i="27"/>
  <c r="H9" i="27"/>
  <c r="H10" i="27"/>
  <c r="H11" i="27"/>
  <c r="H12" i="27"/>
  <c r="H13" i="27"/>
  <c r="H15" i="27"/>
  <c r="H6" i="27"/>
  <c r="G14" i="27"/>
  <c r="I12" i="27" s="1"/>
  <c r="F15" i="27"/>
  <c r="F14" i="27"/>
  <c r="H14" i="27" s="1"/>
  <c r="G8" i="27"/>
  <c r="I8" i="27" s="1"/>
  <c r="G10" i="27"/>
  <c r="I10" i="27" s="1"/>
  <c r="G12" i="27"/>
  <c r="G6" i="27"/>
  <c r="I6" i="27" s="1"/>
  <c r="O33" i="27"/>
  <c r="N33" i="27"/>
  <c r="O32" i="27"/>
  <c r="N32" i="27"/>
  <c r="O31" i="27"/>
  <c r="N31" i="27"/>
  <c r="O30" i="27"/>
  <c r="N30" i="27"/>
  <c r="O29" i="27"/>
  <c r="N29" i="27"/>
  <c r="O28" i="27"/>
  <c r="N28" i="27"/>
  <c r="O27" i="27"/>
  <c r="N27" i="27"/>
  <c r="O26" i="27"/>
  <c r="N26" i="27"/>
  <c r="O25" i="27"/>
  <c r="N25" i="27"/>
  <c r="O24" i="27"/>
  <c r="N24" i="27"/>
  <c r="O23" i="27"/>
  <c r="N23" i="27"/>
  <c r="O22" i="27"/>
  <c r="N22" i="27"/>
  <c r="O21" i="27"/>
  <c r="N21" i="27"/>
  <c r="O20" i="27"/>
  <c r="N20" i="27"/>
  <c r="O19" i="27"/>
  <c r="N19" i="27"/>
  <c r="O18" i="27"/>
  <c r="N18" i="27"/>
  <c r="N82" i="14" l="1"/>
  <c r="N80" i="14"/>
  <c r="N78" i="14"/>
  <c r="N76" i="14"/>
  <c r="N74" i="14"/>
  <c r="N72" i="14"/>
  <c r="N70" i="14"/>
  <c r="N68" i="14"/>
  <c r="N66" i="14"/>
  <c r="N64" i="14"/>
  <c r="N62" i="14"/>
  <c r="N60" i="14"/>
  <c r="N58" i="14"/>
  <c r="N56" i="14"/>
  <c r="N54" i="14"/>
  <c r="N52" i="14"/>
  <c r="N50" i="14"/>
  <c r="N48" i="14"/>
  <c r="N46" i="14"/>
  <c r="N44" i="14"/>
  <c r="N42" i="14"/>
  <c r="N40" i="14"/>
  <c r="N38" i="14"/>
  <c r="N36" i="14"/>
  <c r="N34" i="14"/>
  <c r="N32" i="14"/>
  <c r="N30" i="14"/>
  <c r="N28" i="14"/>
  <c r="N26" i="14"/>
  <c r="N24" i="14"/>
  <c r="N22" i="14"/>
  <c r="N20" i="14"/>
  <c r="N18" i="14"/>
  <c r="N16" i="14"/>
  <c r="N14" i="14"/>
  <c r="N12" i="14"/>
  <c r="N10" i="14"/>
  <c r="N8" i="14"/>
  <c r="N6" i="14"/>
  <c r="D31" i="13"/>
  <c r="E32" i="13"/>
  <c r="E34" i="13"/>
  <c r="E35" i="13"/>
  <c r="E37" i="13"/>
  <c r="E38" i="13"/>
  <c r="E39" i="13"/>
  <c r="M25" i="24"/>
  <c r="I14" i="24"/>
  <c r="I36" i="24"/>
  <c r="I25" i="24"/>
  <c r="I13" i="24"/>
  <c r="J14" i="24"/>
  <c r="K14" i="24"/>
  <c r="L14" i="24"/>
  <c r="E56" i="10"/>
  <c r="F56" i="10"/>
  <c r="M36" i="24"/>
  <c r="L36" i="24"/>
  <c r="K36" i="24"/>
  <c r="J36" i="24"/>
  <c r="M35" i="24"/>
  <c r="L35" i="24"/>
  <c r="K35" i="24"/>
  <c r="J35" i="24"/>
  <c r="I35" i="24"/>
  <c r="M34" i="24"/>
  <c r="L34" i="24"/>
  <c r="K34" i="24"/>
  <c r="J34" i="24"/>
  <c r="I34" i="24"/>
  <c r="M33" i="24"/>
  <c r="L33" i="24"/>
  <c r="K33" i="24"/>
  <c r="J33" i="24"/>
  <c r="I33" i="24"/>
  <c r="M32" i="24"/>
  <c r="L32" i="24"/>
  <c r="K32" i="24"/>
  <c r="J32" i="24"/>
  <c r="I32" i="24"/>
  <c r="M31" i="24"/>
  <c r="L31" i="24"/>
  <c r="K31" i="24"/>
  <c r="J31" i="24"/>
  <c r="I31" i="24"/>
  <c r="M30" i="24"/>
  <c r="L30" i="24"/>
  <c r="K30" i="24"/>
  <c r="K29" i="24"/>
  <c r="J30" i="24"/>
  <c r="I30" i="24"/>
  <c r="I29" i="24"/>
  <c r="L25" i="24"/>
  <c r="K25" i="24"/>
  <c r="J25" i="24"/>
  <c r="M24" i="24"/>
  <c r="L24" i="24"/>
  <c r="K24" i="24"/>
  <c r="J24" i="24"/>
  <c r="I24" i="24"/>
  <c r="M23" i="24"/>
  <c r="L23" i="24"/>
  <c r="K23" i="24"/>
  <c r="J23" i="24"/>
  <c r="I23" i="24"/>
  <c r="M22" i="24"/>
  <c r="L22" i="24"/>
  <c r="K22" i="24"/>
  <c r="J22" i="24"/>
  <c r="I22" i="24"/>
  <c r="M21" i="24"/>
  <c r="L21" i="24"/>
  <c r="K21" i="24"/>
  <c r="J21" i="24"/>
  <c r="I21" i="24"/>
  <c r="M20" i="24"/>
  <c r="L20" i="24"/>
  <c r="K20" i="24"/>
  <c r="J20" i="24"/>
  <c r="I20" i="24"/>
  <c r="M19" i="24"/>
  <c r="L19" i="24"/>
  <c r="K19" i="24"/>
  <c r="J19" i="24"/>
  <c r="I18" i="24"/>
  <c r="J18" i="24"/>
  <c r="M13" i="24"/>
  <c r="L13" i="24"/>
  <c r="K13" i="24"/>
  <c r="J13" i="24"/>
  <c r="J6" i="24"/>
  <c r="J12" i="24"/>
  <c r="M12" i="24"/>
  <c r="L12" i="24"/>
  <c r="K12" i="24"/>
  <c r="M11" i="24"/>
  <c r="L11" i="24"/>
  <c r="K11" i="24"/>
  <c r="J11" i="24"/>
  <c r="M10" i="24"/>
  <c r="L10" i="24"/>
  <c r="K10" i="24"/>
  <c r="J10" i="24"/>
  <c r="I10" i="24"/>
  <c r="J9" i="24"/>
  <c r="I9" i="24"/>
  <c r="M9" i="24"/>
  <c r="L9" i="24"/>
  <c r="K9" i="24"/>
  <c r="M8" i="24"/>
  <c r="L8" i="24"/>
  <c r="K8" i="24"/>
  <c r="J8" i="24"/>
  <c r="I12" i="24"/>
  <c r="I11" i="24"/>
  <c r="I8" i="24"/>
  <c r="I7" i="24"/>
  <c r="I6" i="24"/>
  <c r="M7" i="24"/>
  <c r="L7" i="24"/>
  <c r="K7" i="24"/>
  <c r="K6" i="24"/>
  <c r="J7" i="24"/>
  <c r="M29" i="24"/>
  <c r="L29" i="24"/>
  <c r="J29" i="24"/>
  <c r="M18" i="24"/>
  <c r="L18" i="24"/>
  <c r="K18" i="24"/>
  <c r="M6" i="24"/>
  <c r="L6" i="24"/>
  <c r="F98" i="21"/>
  <c r="E98" i="21"/>
  <c r="D98" i="21"/>
  <c r="C98" i="21"/>
  <c r="F97" i="21"/>
  <c r="E97" i="21"/>
  <c r="D97" i="21"/>
  <c r="C97" i="21"/>
  <c r="F96" i="21"/>
  <c r="E96" i="21"/>
  <c r="D96" i="21"/>
  <c r="C96" i="21"/>
  <c r="F95" i="21"/>
  <c r="E95" i="21"/>
  <c r="D95" i="21"/>
  <c r="C95" i="21"/>
  <c r="H95" i="21" s="1"/>
  <c r="F89" i="21"/>
  <c r="E89" i="21"/>
  <c r="D89" i="21"/>
  <c r="C89" i="21"/>
  <c r="F88" i="21"/>
  <c r="E88" i="21"/>
  <c r="D88" i="21"/>
  <c r="C88" i="21"/>
  <c r="F87" i="21"/>
  <c r="E87" i="21"/>
  <c r="D87" i="21"/>
  <c r="C87" i="21"/>
  <c r="F86" i="21"/>
  <c r="E86" i="21"/>
  <c r="E91" i="21" s="1"/>
  <c r="D86" i="21"/>
  <c r="C86" i="21"/>
  <c r="F79" i="21"/>
  <c r="E79" i="21"/>
  <c r="D79" i="21"/>
  <c r="C79" i="21"/>
  <c r="F78" i="21"/>
  <c r="E78" i="21"/>
  <c r="D78" i="21"/>
  <c r="C78" i="21"/>
  <c r="F77" i="21"/>
  <c r="E77" i="21"/>
  <c r="D77" i="21"/>
  <c r="C77" i="21"/>
  <c r="F76" i="21"/>
  <c r="E76" i="21"/>
  <c r="E81" i="21" s="1"/>
  <c r="D76" i="21"/>
  <c r="C76" i="21"/>
  <c r="F66" i="21"/>
  <c r="E66" i="21"/>
  <c r="D66" i="21"/>
  <c r="C66" i="21"/>
  <c r="F65" i="21"/>
  <c r="E65" i="21"/>
  <c r="D65" i="21"/>
  <c r="C65" i="21"/>
  <c r="F64" i="21"/>
  <c r="E64" i="21"/>
  <c r="D64" i="21"/>
  <c r="C64" i="21"/>
  <c r="F63" i="21"/>
  <c r="E63" i="21"/>
  <c r="E68" i="21" s="1"/>
  <c r="D63" i="21"/>
  <c r="C63" i="21"/>
  <c r="F56" i="21"/>
  <c r="E56" i="21"/>
  <c r="D56" i="21"/>
  <c r="C56" i="21"/>
  <c r="F55" i="21"/>
  <c r="E55" i="21"/>
  <c r="D55" i="21"/>
  <c r="C55" i="21"/>
  <c r="F54" i="21"/>
  <c r="E54" i="21"/>
  <c r="D54" i="21"/>
  <c r="C54" i="21"/>
  <c r="F53" i="21"/>
  <c r="E53" i="21"/>
  <c r="E58" i="21" s="1"/>
  <c r="D53" i="21"/>
  <c r="C53" i="21"/>
  <c r="F45" i="21"/>
  <c r="E45" i="21"/>
  <c r="D45" i="21"/>
  <c r="C45" i="21"/>
  <c r="F44" i="21"/>
  <c r="E44" i="21"/>
  <c r="D44" i="21"/>
  <c r="C44" i="21"/>
  <c r="F43" i="21"/>
  <c r="E43" i="21"/>
  <c r="D43" i="21"/>
  <c r="C43" i="21"/>
  <c r="F42" i="21"/>
  <c r="E42" i="21"/>
  <c r="E47" i="21" s="1"/>
  <c r="D42" i="21"/>
  <c r="C42" i="21"/>
  <c r="F35" i="21"/>
  <c r="E35" i="21"/>
  <c r="D35" i="21"/>
  <c r="C35" i="21"/>
  <c r="F34" i="21"/>
  <c r="E34" i="21"/>
  <c r="D34" i="21"/>
  <c r="C34" i="21"/>
  <c r="F33" i="21"/>
  <c r="E33" i="21"/>
  <c r="D33" i="21"/>
  <c r="C33" i="21"/>
  <c r="F32" i="21"/>
  <c r="E32" i="21"/>
  <c r="E37" i="21" s="1"/>
  <c r="D32" i="21"/>
  <c r="C32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E26" i="21" s="1"/>
  <c r="D21" i="21"/>
  <c r="C21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E16" i="21" s="1"/>
  <c r="D11" i="21"/>
  <c r="C11" i="21"/>
  <c r="D40" i="20"/>
  <c r="E40" i="20" s="1"/>
  <c r="F40" i="20" s="1"/>
  <c r="G40" i="20" s="1"/>
  <c r="H40" i="20" s="1"/>
  <c r="I40" i="20" s="1"/>
  <c r="J40" i="20" s="1"/>
  <c r="K40" i="20" s="1"/>
  <c r="L40" i="20" s="1"/>
  <c r="M40" i="20" s="1"/>
  <c r="N40" i="20" s="1"/>
  <c r="N34" i="20"/>
  <c r="M34" i="20"/>
  <c r="L34" i="20"/>
  <c r="K34" i="20"/>
  <c r="J34" i="20"/>
  <c r="I34" i="20"/>
  <c r="H34" i="20"/>
  <c r="G34" i="20"/>
  <c r="F34" i="20"/>
  <c r="E34" i="20"/>
  <c r="D34" i="20"/>
  <c r="C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N23" i="20"/>
  <c r="N35" i="20" s="1"/>
  <c r="M23" i="20"/>
  <c r="L23" i="20"/>
  <c r="K23" i="20"/>
  <c r="J23" i="20"/>
  <c r="I23" i="20"/>
  <c r="I35" i="20" s="1"/>
  <c r="H23" i="20"/>
  <c r="H35" i="20" s="1"/>
  <c r="G23" i="20"/>
  <c r="G35" i="20" s="1"/>
  <c r="F23" i="20"/>
  <c r="F35" i="20" s="1"/>
  <c r="E23" i="20"/>
  <c r="D23" i="20"/>
  <c r="C23" i="20"/>
  <c r="D22" i="20"/>
  <c r="E22" i="20" s="1"/>
  <c r="F22" i="20" s="1"/>
  <c r="G22" i="20" s="1"/>
  <c r="H22" i="20" s="1"/>
  <c r="I22" i="20" s="1"/>
  <c r="J22" i="20" s="1"/>
  <c r="K22" i="20" s="1"/>
  <c r="L22" i="20" s="1"/>
  <c r="M22" i="20" s="1"/>
  <c r="N22" i="20" s="1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N9" i="20"/>
  <c r="M9" i="20"/>
  <c r="L9" i="20"/>
  <c r="K9" i="20"/>
  <c r="J9" i="20"/>
  <c r="I9" i="20"/>
  <c r="H9" i="20"/>
  <c r="G9" i="20"/>
  <c r="F9" i="20"/>
  <c r="E9" i="20"/>
  <c r="D9" i="20"/>
  <c r="C9" i="20"/>
  <c r="N8" i="20"/>
  <c r="M8" i="20"/>
  <c r="L8" i="20"/>
  <c r="K8" i="20"/>
  <c r="J8" i="20"/>
  <c r="I8" i="20"/>
  <c r="H8" i="20"/>
  <c r="G8" i="20"/>
  <c r="F8" i="20"/>
  <c r="E8" i="20"/>
  <c r="D8" i="20"/>
  <c r="C8" i="20"/>
  <c r="N7" i="20"/>
  <c r="M7" i="20"/>
  <c r="L7" i="20"/>
  <c r="K7" i="20"/>
  <c r="J7" i="20"/>
  <c r="I7" i="20"/>
  <c r="H7" i="20"/>
  <c r="G7" i="20"/>
  <c r="F7" i="20"/>
  <c r="E7" i="20"/>
  <c r="D7" i="20"/>
  <c r="C7" i="20"/>
  <c r="N6" i="20"/>
  <c r="M6" i="20"/>
  <c r="L6" i="20"/>
  <c r="K6" i="20"/>
  <c r="J6" i="20"/>
  <c r="I6" i="20"/>
  <c r="H6" i="20"/>
  <c r="G6" i="20"/>
  <c r="F6" i="20"/>
  <c r="E6" i="20"/>
  <c r="D6" i="20"/>
  <c r="C6" i="20"/>
  <c r="N5" i="20"/>
  <c r="M5" i="20"/>
  <c r="L5" i="20"/>
  <c r="K5" i="20"/>
  <c r="J5" i="20"/>
  <c r="J19" i="20" s="1"/>
  <c r="I5" i="20"/>
  <c r="I18" i="20" s="1"/>
  <c r="H5" i="20"/>
  <c r="G5" i="20"/>
  <c r="G17" i="20" s="1"/>
  <c r="F5" i="20"/>
  <c r="E5" i="20"/>
  <c r="D5" i="20"/>
  <c r="C5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F22" i="11"/>
  <c r="G22" i="11"/>
  <c r="E22" i="11"/>
  <c r="G23" i="8"/>
  <c r="M1" i="14"/>
  <c r="M8" i="14" s="1"/>
  <c r="L1" i="14"/>
  <c r="L6" i="14" s="1"/>
  <c r="F42" i="20" l="1"/>
  <c r="N42" i="20"/>
  <c r="Q28" i="20"/>
  <c r="Q32" i="20"/>
  <c r="D15" i="21"/>
  <c r="H22" i="21"/>
  <c r="D36" i="21"/>
  <c r="H43" i="21"/>
  <c r="D57" i="21"/>
  <c r="D59" i="21"/>
  <c r="H64" i="21"/>
  <c r="D69" i="21"/>
  <c r="D80" i="21"/>
  <c r="H87" i="21"/>
  <c r="D92" i="21"/>
  <c r="G96" i="21"/>
  <c r="M82" i="14"/>
  <c r="I11" i="21"/>
  <c r="I13" i="21"/>
  <c r="I21" i="21"/>
  <c r="I23" i="21"/>
  <c r="I32" i="21"/>
  <c r="I34" i="21"/>
  <c r="I42" i="21"/>
  <c r="I44" i="21"/>
  <c r="I53" i="21"/>
  <c r="I55" i="21"/>
  <c r="I63" i="21"/>
  <c r="I65" i="21"/>
  <c r="I76" i="21"/>
  <c r="I78" i="21"/>
  <c r="I86" i="21"/>
  <c r="I88" i="21"/>
  <c r="I95" i="21"/>
  <c r="D36" i="20"/>
  <c r="C17" i="21"/>
  <c r="C25" i="21"/>
  <c r="C38" i="21"/>
  <c r="C46" i="21"/>
  <c r="C67" i="21"/>
  <c r="C82" i="21"/>
  <c r="I97" i="21"/>
  <c r="F18" i="20"/>
  <c r="F46" i="20"/>
  <c r="N48" i="20"/>
  <c r="N50" i="20"/>
  <c r="N52" i="20"/>
  <c r="M37" i="20"/>
  <c r="I43" i="20"/>
  <c r="I45" i="20"/>
  <c r="I47" i="20"/>
  <c r="I49" i="20"/>
  <c r="I51" i="20"/>
  <c r="M52" i="20"/>
  <c r="L37" i="20"/>
  <c r="G12" i="21"/>
  <c r="C59" i="21"/>
  <c r="H41" i="20"/>
  <c r="D44" i="20"/>
  <c r="D46" i="20"/>
  <c r="L48" i="20"/>
  <c r="L50" i="20"/>
  <c r="G36" i="20"/>
  <c r="O32" i="20"/>
  <c r="K37" i="20"/>
  <c r="K42" i="20"/>
  <c r="K44" i="20"/>
  <c r="Q10" i="20"/>
  <c r="K48" i="20"/>
  <c r="G51" i="20"/>
  <c r="Q25" i="20"/>
  <c r="Q29" i="20"/>
  <c r="Q33" i="20"/>
  <c r="G13" i="21"/>
  <c r="G65" i="21"/>
  <c r="H97" i="21"/>
  <c r="F19" i="20"/>
  <c r="F43" i="20"/>
  <c r="F45" i="20"/>
  <c r="F47" i="20"/>
  <c r="Q13" i="20"/>
  <c r="F51" i="20"/>
  <c r="E35" i="20"/>
  <c r="I37" i="20"/>
  <c r="D26" i="21"/>
  <c r="H34" i="21"/>
  <c r="D58" i="21"/>
  <c r="D81" i="21"/>
  <c r="D100" i="21"/>
  <c r="E18" i="20"/>
  <c r="M18" i="20"/>
  <c r="I42" i="20"/>
  <c r="E43" i="20"/>
  <c r="M43" i="20"/>
  <c r="I44" i="20"/>
  <c r="E45" i="20"/>
  <c r="M45" i="20"/>
  <c r="I46" i="20"/>
  <c r="E47" i="20"/>
  <c r="M47" i="20"/>
  <c r="I48" i="20"/>
  <c r="E49" i="20"/>
  <c r="M49" i="20"/>
  <c r="I50" i="20"/>
  <c r="E51" i="20"/>
  <c r="M51" i="20"/>
  <c r="I52" i="20"/>
  <c r="P23" i="20"/>
  <c r="L35" i="20"/>
  <c r="P25" i="20"/>
  <c r="P27" i="20"/>
  <c r="H36" i="20"/>
  <c r="P29" i="20"/>
  <c r="P31" i="20"/>
  <c r="P33" i="20"/>
  <c r="H37" i="20"/>
  <c r="C16" i="21"/>
  <c r="C26" i="21"/>
  <c r="C37" i="21"/>
  <c r="C47" i="21"/>
  <c r="C58" i="21"/>
  <c r="C68" i="21"/>
  <c r="C81" i="21"/>
  <c r="C91" i="21"/>
  <c r="C100" i="21"/>
  <c r="J43" i="20"/>
  <c r="J45" i="20"/>
  <c r="F48" i="20"/>
  <c r="F50" i="20"/>
  <c r="F52" i="20"/>
  <c r="I36" i="20"/>
  <c r="D27" i="21"/>
  <c r="D38" i="21"/>
  <c r="D48" i="21"/>
  <c r="D82" i="21"/>
  <c r="C101" i="21"/>
  <c r="E42" i="20"/>
  <c r="E44" i="20"/>
  <c r="E46" i="20"/>
  <c r="E48" i="20"/>
  <c r="E50" i="20"/>
  <c r="E52" i="20"/>
  <c r="D37" i="20"/>
  <c r="G54" i="21"/>
  <c r="C90" i="21"/>
  <c r="L42" i="20"/>
  <c r="L44" i="20"/>
  <c r="L46" i="20"/>
  <c r="H47" i="20"/>
  <c r="H49" i="20"/>
  <c r="H51" i="20"/>
  <c r="L52" i="20"/>
  <c r="O26" i="20"/>
  <c r="O34" i="20"/>
  <c r="G97" i="21"/>
  <c r="Q6" i="20"/>
  <c r="C44" i="20"/>
  <c r="K46" i="20"/>
  <c r="C48" i="20"/>
  <c r="Q14" i="20"/>
  <c r="C52" i="20"/>
  <c r="K52" i="20"/>
  <c r="Q27" i="20"/>
  <c r="J36" i="20"/>
  <c r="G23" i="21"/>
  <c r="G55" i="21"/>
  <c r="G88" i="21"/>
  <c r="N17" i="20"/>
  <c r="J44" i="20"/>
  <c r="J46" i="20"/>
  <c r="N47" i="20"/>
  <c r="F49" i="20"/>
  <c r="N51" i="20"/>
  <c r="E36" i="20"/>
  <c r="D16" i="21"/>
  <c r="H23" i="21"/>
  <c r="D47" i="21"/>
  <c r="D68" i="21"/>
  <c r="D91" i="21"/>
  <c r="D41" i="20"/>
  <c r="L41" i="20"/>
  <c r="H42" i="20"/>
  <c r="D43" i="20"/>
  <c r="L43" i="20"/>
  <c r="L54" i="20" s="1"/>
  <c r="H44" i="20"/>
  <c r="D45" i="20"/>
  <c r="L45" i="20"/>
  <c r="H46" i="20"/>
  <c r="D47" i="20"/>
  <c r="L47" i="20"/>
  <c r="H48" i="20"/>
  <c r="D49" i="20"/>
  <c r="L49" i="20"/>
  <c r="H50" i="20"/>
  <c r="D51" i="20"/>
  <c r="L51" i="20"/>
  <c r="H52" i="20"/>
  <c r="C35" i="20"/>
  <c r="K35" i="20"/>
  <c r="O25" i="20"/>
  <c r="O27" i="20"/>
  <c r="O29" i="20"/>
  <c r="O31" i="20"/>
  <c r="K36" i="20"/>
  <c r="O33" i="20"/>
  <c r="G37" i="20"/>
  <c r="E99" i="21"/>
  <c r="N44" i="20"/>
  <c r="Q44" i="20" s="1"/>
  <c r="N46" i="20"/>
  <c r="J47" i="20"/>
  <c r="J49" i="20"/>
  <c r="J51" i="20"/>
  <c r="E37" i="20"/>
  <c r="D17" i="21"/>
  <c r="M42" i="20"/>
  <c r="M44" i="20"/>
  <c r="M46" i="20"/>
  <c r="M48" i="20"/>
  <c r="M50" i="20"/>
  <c r="L36" i="20"/>
  <c r="G33" i="21"/>
  <c r="G77" i="21"/>
  <c r="D42" i="20"/>
  <c r="H43" i="20"/>
  <c r="H45" i="20"/>
  <c r="D48" i="20"/>
  <c r="D50" i="20"/>
  <c r="D52" i="20"/>
  <c r="Q24" i="20"/>
  <c r="O28" i="20"/>
  <c r="O30" i="20"/>
  <c r="G43" i="20"/>
  <c r="G45" i="20"/>
  <c r="G47" i="20"/>
  <c r="G49" i="20"/>
  <c r="K50" i="20"/>
  <c r="Q31" i="20"/>
  <c r="J37" i="20"/>
  <c r="G34" i="21"/>
  <c r="G44" i="21"/>
  <c r="G78" i="21"/>
  <c r="E100" i="21"/>
  <c r="J42" i="20"/>
  <c r="N43" i="20"/>
  <c r="Q43" i="20" s="1"/>
  <c r="Q9" i="20"/>
  <c r="J18" i="20"/>
  <c r="J50" i="20"/>
  <c r="J52" i="20"/>
  <c r="M35" i="20"/>
  <c r="M36" i="20"/>
  <c r="H13" i="21"/>
  <c r="D37" i="21"/>
  <c r="H44" i="21"/>
  <c r="H55" i="21"/>
  <c r="H65" i="21"/>
  <c r="H78" i="21"/>
  <c r="H88" i="21"/>
  <c r="C17" i="20"/>
  <c r="K17" i="20"/>
  <c r="G42" i="20"/>
  <c r="C43" i="20"/>
  <c r="K43" i="20"/>
  <c r="G44" i="20"/>
  <c r="C45" i="20"/>
  <c r="K45" i="20"/>
  <c r="G46" i="20"/>
  <c r="C47" i="20"/>
  <c r="K47" i="20"/>
  <c r="Q47" i="20" s="1"/>
  <c r="G48" i="20"/>
  <c r="C49" i="20"/>
  <c r="K49" i="20"/>
  <c r="G50" i="20"/>
  <c r="C51" i="20"/>
  <c r="K51" i="20"/>
  <c r="G52" i="20"/>
  <c r="J35" i="20"/>
  <c r="F36" i="20"/>
  <c r="F37" i="20"/>
  <c r="E15" i="21"/>
  <c r="E27" i="21"/>
  <c r="E36" i="21"/>
  <c r="E48" i="21"/>
  <c r="E57" i="21"/>
  <c r="E69" i="21"/>
  <c r="E80" i="21"/>
  <c r="E92" i="21"/>
  <c r="D99" i="21"/>
  <c r="D101" i="21"/>
  <c r="M62" i="14"/>
  <c r="M74" i="14"/>
  <c r="M30" i="14"/>
  <c r="M46" i="14"/>
  <c r="M14" i="14"/>
  <c r="M4" i="14"/>
  <c r="M76" i="14"/>
  <c r="M66" i="14"/>
  <c r="M50" i="14"/>
  <c r="M34" i="14"/>
  <c r="M18" i="14"/>
  <c r="M78" i="14"/>
  <c r="M70" i="14"/>
  <c r="M54" i="14"/>
  <c r="M38" i="14"/>
  <c r="M22" i="14"/>
  <c r="M6" i="14"/>
  <c r="M80" i="14"/>
  <c r="M72" i="14"/>
  <c r="M58" i="14"/>
  <c r="M42" i="14"/>
  <c r="M26" i="14"/>
  <c r="M10" i="14"/>
  <c r="M14" i="24"/>
  <c r="H11" i="21"/>
  <c r="I12" i="21"/>
  <c r="C15" i="21"/>
  <c r="E17" i="21"/>
  <c r="G22" i="21"/>
  <c r="E25" i="21"/>
  <c r="C27" i="21"/>
  <c r="H32" i="21"/>
  <c r="I33" i="21"/>
  <c r="C36" i="21"/>
  <c r="E38" i="21"/>
  <c r="G43" i="21"/>
  <c r="E46" i="21"/>
  <c r="C48" i="21"/>
  <c r="H53" i="21"/>
  <c r="I54" i="21"/>
  <c r="C57" i="21"/>
  <c r="E59" i="21"/>
  <c r="G64" i="21"/>
  <c r="E67" i="21"/>
  <c r="C69" i="21"/>
  <c r="H76" i="21"/>
  <c r="I77" i="21"/>
  <c r="C80" i="21"/>
  <c r="E82" i="21"/>
  <c r="G87" i="21"/>
  <c r="E90" i="21"/>
  <c r="C92" i="21"/>
  <c r="I96" i="21"/>
  <c r="C99" i="21"/>
  <c r="E101" i="21"/>
  <c r="G11" i="21"/>
  <c r="H12" i="21"/>
  <c r="D25" i="21"/>
  <c r="G32" i="21"/>
  <c r="H33" i="21"/>
  <c r="D46" i="21"/>
  <c r="G53" i="21"/>
  <c r="H54" i="21"/>
  <c r="D67" i="21"/>
  <c r="G76" i="21"/>
  <c r="H77" i="21"/>
  <c r="D90" i="21"/>
  <c r="G95" i="21"/>
  <c r="H96" i="21"/>
  <c r="H21" i="21"/>
  <c r="I22" i="21"/>
  <c r="H42" i="21"/>
  <c r="I43" i="21"/>
  <c r="H63" i="21"/>
  <c r="I64" i="21"/>
  <c r="H86" i="21"/>
  <c r="I87" i="21"/>
  <c r="G21" i="21"/>
  <c r="G42" i="21"/>
  <c r="G63" i="21"/>
  <c r="G86" i="21"/>
  <c r="O5" i="20"/>
  <c r="P6" i="20"/>
  <c r="Q7" i="20"/>
  <c r="O9" i="20"/>
  <c r="P10" i="20"/>
  <c r="Q11" i="20"/>
  <c r="O13" i="20"/>
  <c r="P14" i="20"/>
  <c r="Q15" i="20"/>
  <c r="E17" i="20"/>
  <c r="I17" i="20"/>
  <c r="M17" i="20"/>
  <c r="D18" i="20"/>
  <c r="H18" i="20"/>
  <c r="L18" i="20"/>
  <c r="E19" i="20"/>
  <c r="I19" i="20"/>
  <c r="M19" i="20"/>
  <c r="O23" i="20"/>
  <c r="P24" i="20"/>
  <c r="P28" i="20"/>
  <c r="P32" i="20"/>
  <c r="C41" i="20"/>
  <c r="G41" i="20"/>
  <c r="K41" i="20"/>
  <c r="F44" i="20"/>
  <c r="J48" i="20"/>
  <c r="O6" i="20"/>
  <c r="P7" i="20"/>
  <c r="Q8" i="20"/>
  <c r="O10" i="20"/>
  <c r="P11" i="20"/>
  <c r="Q12" i="20"/>
  <c r="O14" i="20"/>
  <c r="P15" i="20"/>
  <c r="D17" i="20"/>
  <c r="H17" i="20"/>
  <c r="L17" i="20"/>
  <c r="C18" i="20"/>
  <c r="G18" i="20"/>
  <c r="K18" i="20"/>
  <c r="D19" i="20"/>
  <c r="H19" i="20"/>
  <c r="L19" i="20"/>
  <c r="O24" i="20"/>
  <c r="Q26" i="20"/>
  <c r="Q30" i="20"/>
  <c r="D35" i="20"/>
  <c r="C36" i="20"/>
  <c r="F41" i="20"/>
  <c r="J41" i="20"/>
  <c r="N41" i="20"/>
  <c r="C42" i="20"/>
  <c r="N45" i="20"/>
  <c r="C46" i="20"/>
  <c r="N49" i="20"/>
  <c r="C50" i="20"/>
  <c r="Q5" i="20"/>
  <c r="O7" i="20"/>
  <c r="P8" i="20"/>
  <c r="O11" i="20"/>
  <c r="P12" i="20"/>
  <c r="O15" i="20"/>
  <c r="C19" i="20"/>
  <c r="G19" i="20"/>
  <c r="K19" i="20"/>
  <c r="Q23" i="20"/>
  <c r="P26" i="20"/>
  <c r="P30" i="20"/>
  <c r="C37" i="20"/>
  <c r="E41" i="20"/>
  <c r="I41" i="20"/>
  <c r="M41" i="20"/>
  <c r="P5" i="20"/>
  <c r="O8" i="20"/>
  <c r="P9" i="20"/>
  <c r="O12" i="20"/>
  <c r="P13" i="20"/>
  <c r="O16" i="20"/>
  <c r="F17" i="20"/>
  <c r="J17" i="20"/>
  <c r="L83" i="14"/>
  <c r="L79" i="14"/>
  <c r="L75" i="14"/>
  <c r="L71" i="14"/>
  <c r="L67" i="14"/>
  <c r="L63" i="14"/>
  <c r="L59" i="14"/>
  <c r="L55" i="14"/>
  <c r="L51" i="14"/>
  <c r="L47" i="14"/>
  <c r="L43" i="14"/>
  <c r="L39" i="14"/>
  <c r="L35" i="14"/>
  <c r="L31" i="14"/>
  <c r="L27" i="14"/>
  <c r="L23" i="14"/>
  <c r="L19" i="14"/>
  <c r="L15" i="14"/>
  <c r="L11" i="14"/>
  <c r="L7" i="14"/>
  <c r="M83" i="14"/>
  <c r="M79" i="14"/>
  <c r="M75" i="14"/>
  <c r="M71" i="14"/>
  <c r="M67" i="14"/>
  <c r="M63" i="14"/>
  <c r="M59" i="14"/>
  <c r="M55" i="14"/>
  <c r="M51" i="14"/>
  <c r="M47" i="14"/>
  <c r="M43" i="14"/>
  <c r="M39" i="14"/>
  <c r="M35" i="14"/>
  <c r="M31" i="14"/>
  <c r="M27" i="14"/>
  <c r="M23" i="14"/>
  <c r="M19" i="14"/>
  <c r="M15" i="14"/>
  <c r="M11" i="14"/>
  <c r="M7" i="14"/>
  <c r="L80" i="14"/>
  <c r="L68" i="14"/>
  <c r="L48" i="14"/>
  <c r="L24" i="14"/>
  <c r="L60" i="14"/>
  <c r="L36" i="14"/>
  <c r="L20" i="14"/>
  <c r="L12" i="14"/>
  <c r="L8" i="14"/>
  <c r="L81" i="14"/>
  <c r="L77" i="14"/>
  <c r="L73" i="14"/>
  <c r="L69" i="14"/>
  <c r="L65" i="14"/>
  <c r="L61" i="14"/>
  <c r="L57" i="14"/>
  <c r="L53" i="14"/>
  <c r="L49" i="14"/>
  <c r="L45" i="14"/>
  <c r="L41" i="14"/>
  <c r="L37" i="14"/>
  <c r="L33" i="14"/>
  <c r="L29" i="14"/>
  <c r="L25" i="14"/>
  <c r="L21" i="14"/>
  <c r="L17" i="14"/>
  <c r="L13" i="14"/>
  <c r="L9" i="14"/>
  <c r="L5" i="14"/>
  <c r="M81" i="14"/>
  <c r="M77" i="14"/>
  <c r="M73" i="14"/>
  <c r="M69" i="14"/>
  <c r="M65" i="14"/>
  <c r="M61" i="14"/>
  <c r="M57" i="14"/>
  <c r="M53" i="14"/>
  <c r="M49" i="14"/>
  <c r="M45" i="14"/>
  <c r="M41" i="14"/>
  <c r="M37" i="14"/>
  <c r="M33" i="14"/>
  <c r="M29" i="14"/>
  <c r="M25" i="14"/>
  <c r="M21" i="14"/>
  <c r="M17" i="14"/>
  <c r="M13" i="14"/>
  <c r="M9" i="14"/>
  <c r="M5" i="14"/>
  <c r="L4" i="14"/>
  <c r="L76" i="14"/>
  <c r="L72" i="14"/>
  <c r="L64" i="14"/>
  <c r="L56" i="14"/>
  <c r="L52" i="14"/>
  <c r="L44" i="14"/>
  <c r="L40" i="14"/>
  <c r="L32" i="14"/>
  <c r="L28" i="14"/>
  <c r="L16" i="14"/>
  <c r="L82" i="14"/>
  <c r="L78" i="14"/>
  <c r="L74" i="14"/>
  <c r="L70" i="14"/>
  <c r="L66" i="14"/>
  <c r="L62" i="14"/>
  <c r="L58" i="14"/>
  <c r="L54" i="14"/>
  <c r="L50" i="14"/>
  <c r="L46" i="14"/>
  <c r="L42" i="14"/>
  <c r="L38" i="14"/>
  <c r="L34" i="14"/>
  <c r="L30" i="14"/>
  <c r="L26" i="14"/>
  <c r="L22" i="14"/>
  <c r="L18" i="14"/>
  <c r="L14" i="14"/>
  <c r="L10" i="14"/>
  <c r="M68" i="14"/>
  <c r="M64" i="14"/>
  <c r="M60" i="14"/>
  <c r="M56" i="14"/>
  <c r="M52" i="14"/>
  <c r="M48" i="14"/>
  <c r="M44" i="14"/>
  <c r="M40" i="14"/>
  <c r="M36" i="14"/>
  <c r="M32" i="14"/>
  <c r="M28" i="14"/>
  <c r="M24" i="14"/>
  <c r="M20" i="14"/>
  <c r="M16" i="14"/>
  <c r="M12" i="14"/>
  <c r="O52" i="20" l="1"/>
  <c r="H54" i="20"/>
  <c r="J53" i="20"/>
  <c r="O51" i="20"/>
  <c r="L55" i="20"/>
  <c r="O43" i="20"/>
  <c r="H55" i="20"/>
  <c r="P47" i="20"/>
  <c r="Q51" i="20"/>
  <c r="P43" i="20"/>
  <c r="F53" i="20"/>
  <c r="O47" i="20"/>
  <c r="Q45" i="20"/>
  <c r="O46" i="20"/>
  <c r="I53" i="20"/>
  <c r="Q49" i="20"/>
  <c r="G53" i="20"/>
  <c r="P51" i="20"/>
  <c r="D53" i="20"/>
  <c r="D55" i="20"/>
  <c r="L53" i="20"/>
  <c r="O42" i="20"/>
  <c r="E53" i="20"/>
  <c r="M53" i="20"/>
  <c r="O50" i="20"/>
  <c r="K53" i="20"/>
  <c r="D54" i="20"/>
  <c r="H53" i="20"/>
  <c r="M55" i="20"/>
  <c r="Q50" i="20"/>
  <c r="Q42" i="20"/>
  <c r="M54" i="20"/>
  <c r="P50" i="20"/>
  <c r="E54" i="20"/>
  <c r="P42" i="20"/>
  <c r="N53" i="20"/>
  <c r="Q41" i="20"/>
  <c r="F54" i="20"/>
  <c r="P44" i="20"/>
  <c r="J54" i="20"/>
  <c r="P48" i="20"/>
  <c r="P41" i="20"/>
  <c r="C53" i="20"/>
  <c r="C54" i="20"/>
  <c r="O41" i="20"/>
  <c r="O35" i="20"/>
  <c r="I55" i="20"/>
  <c r="J55" i="20"/>
  <c r="Q48" i="20"/>
  <c r="O44" i="20"/>
  <c r="K54" i="20"/>
  <c r="G55" i="20"/>
  <c r="O45" i="20"/>
  <c r="P45" i="20"/>
  <c r="O17" i="20"/>
  <c r="Q46" i="20"/>
  <c r="K55" i="20"/>
  <c r="O48" i="20"/>
  <c r="C55" i="20"/>
  <c r="G54" i="20"/>
  <c r="E55" i="20"/>
  <c r="I54" i="20"/>
  <c r="F55" i="20"/>
  <c r="O49" i="20"/>
  <c r="P49" i="20"/>
  <c r="P46" i="20"/>
  <c r="O53" i="20" l="1"/>
</calcChain>
</file>

<file path=xl/sharedStrings.xml><?xml version="1.0" encoding="utf-8"?>
<sst xmlns="http://schemas.openxmlformats.org/spreadsheetml/2006/main" count="3469" uniqueCount="1117">
  <si>
    <t>Q:\WGX\09023 - I-81 Syracuse\Model\SMTC_Model_v2p3\20100726 Mod Dev Run 53.zip</t>
  </si>
  <si>
    <t>The tables here after were developed using:</t>
  </si>
  <si>
    <t>Transferred from Steve Tuttle to Brian Grady via Q:\drive deposit on 08-31-2010</t>
  </si>
  <si>
    <t>Description</t>
  </si>
  <si>
    <t>HBW</t>
  </si>
  <si>
    <t>HBS</t>
  </si>
  <si>
    <t>HBO</t>
  </si>
  <si>
    <t>NHB</t>
  </si>
  <si>
    <t>IX</t>
  </si>
  <si>
    <t>XI</t>
  </si>
  <si>
    <t>XX</t>
  </si>
  <si>
    <t>Trip Type</t>
  </si>
  <si>
    <t>A trip where one end is home and the other end is work</t>
  </si>
  <si>
    <t>Home Based Work</t>
  </si>
  <si>
    <t>Home Based Other</t>
  </si>
  <si>
    <t>Non Home Based</t>
  </si>
  <si>
    <t>Internal to External</t>
  </si>
  <si>
    <t>External to Internal</t>
  </si>
  <si>
    <t>External to External</t>
  </si>
  <si>
    <t>Abbreviation</t>
  </si>
  <si>
    <t>Home Based Shopping</t>
  </si>
  <si>
    <t>A trip where one end is home and the other end is a shopping location</t>
  </si>
  <si>
    <t>A trip where neither end is home</t>
  </si>
  <si>
    <t>A trip originating inside of the model and terminating outside of the model</t>
  </si>
  <si>
    <t>A trip originating outside of the model amd terminating inside of the model</t>
  </si>
  <si>
    <t>A trip originating and terminating outside of the model, but passing through the model en route</t>
  </si>
  <si>
    <t>A trip where one end is home and the other end is NOT work or shopping</t>
  </si>
  <si>
    <t>Town</t>
  </si>
  <si>
    <t>TAZ Range</t>
  </si>
  <si>
    <t>Trip Type Definitions</t>
  </si>
  <si>
    <t>Attractions by Trip Type and Land Use Class</t>
  </si>
  <si>
    <t>Time</t>
  </si>
  <si>
    <t>External TAZ</t>
  </si>
  <si>
    <t>A</t>
  </si>
  <si>
    <t>B</t>
  </si>
  <si>
    <t>C</t>
  </si>
  <si>
    <t>Friction Factor Gamma Function</t>
  </si>
  <si>
    <t>Distribution Paramters by Trip Type</t>
  </si>
  <si>
    <t>Average Auto Occupancy</t>
  </si>
  <si>
    <t>Auto Occupancy by Trip Type</t>
  </si>
  <si>
    <t xml:space="preserve"> </t>
  </si>
  <si>
    <t>Total</t>
  </si>
  <si>
    <t xml:space="preserve">V_hbwa[i]    </t>
  </si>
  <si>
    <t>= V_total[i] * 1.45</t>
  </si>
  <si>
    <t xml:space="preserve">V_hbsa[i]   </t>
  </si>
  <si>
    <t>= V_ret[i]*14.02 + V_whole[i]*4.06</t>
  </si>
  <si>
    <t xml:space="preserve">V_hboa[i]    </t>
  </si>
  <si>
    <t xml:space="preserve">V_nhba[i]    </t>
  </si>
  <si>
    <t>= (1.57*V_ag[i]</t>
  </si>
  <si>
    <t>+ .75*V_blp[i]</t>
  </si>
  <si>
    <t>+ .55*V_const[i]</t>
  </si>
  <si>
    <t xml:space="preserve">+ 7.22*V_rec[i] +    </t>
  </si>
  <si>
    <t xml:space="preserve">                       </t>
  </si>
  <si>
    <t xml:space="preserve">2.42*V_educ[i] </t>
  </si>
  <si>
    <t>+ .75*V_fire[i]</t>
  </si>
  <si>
    <t>+ 2.52*V_govt[i]</t>
  </si>
  <si>
    <t>+ 2.98*V_hlth[i]</t>
  </si>
  <si>
    <t>+ 12.89*V_hotel[i] +</t>
  </si>
  <si>
    <t xml:space="preserve">                  </t>
  </si>
  <si>
    <t>+ 1.57*V_min[i]</t>
  </si>
  <si>
    <t>+ 1.87*V_nclass[i]</t>
  </si>
  <si>
    <t>+ 9.34*V_ret[i]</t>
  </si>
  <si>
    <t xml:space="preserve">+ 1.87*V_serv[i] +  </t>
  </si>
  <si>
    <t xml:space="preserve">+ 5.54*V_transp[i]  </t>
  </si>
  <si>
    <t>+ 2.7*V_whole[i]</t>
  </si>
  <si>
    <t>Land Use Employment Class</t>
  </si>
  <si>
    <t>AGRICULTURAL</t>
  </si>
  <si>
    <t>BUS_LEGAL_PERSONAL</t>
  </si>
  <si>
    <t>COMMUNICATION</t>
  </si>
  <si>
    <t>CONSTRUCTION</t>
  </si>
  <si>
    <t>EAT_DRINKING</t>
  </si>
  <si>
    <t>EDUCATION</t>
  </si>
  <si>
    <t>FIRE</t>
  </si>
  <si>
    <t>GOVERNMENT</t>
  </si>
  <si>
    <t>HEALTH</t>
  </si>
  <si>
    <t>HOTELS_LODGE</t>
  </si>
  <si>
    <t>MANUFACTURING</t>
  </si>
  <si>
    <t>MINING</t>
  </si>
  <si>
    <t>NONCLASSIFIABLE</t>
  </si>
  <si>
    <t>RETAILTRADE</t>
  </si>
  <si>
    <t>SERVICE</t>
  </si>
  <si>
    <t>SOCIALSERVICES</t>
  </si>
  <si>
    <t>TRANSPORTATION</t>
  </si>
  <si>
    <t>UTILITIES</t>
  </si>
  <si>
    <t>WHOLESALETRADE</t>
  </si>
  <si>
    <t>HOUSEHOLDS</t>
  </si>
  <si>
    <t>-</t>
  </si>
  <si>
    <r>
      <t>f(d) = Ad</t>
    </r>
    <r>
      <rPr>
        <vertAlign val="superscript"/>
        <sz val="10"/>
        <color indexed="8"/>
        <rFont val="Arial"/>
        <family val="2"/>
      </rPr>
      <t>-B</t>
    </r>
    <r>
      <rPr>
        <sz val="10"/>
        <color indexed="8"/>
        <rFont val="Arial"/>
        <family val="2"/>
      </rPr>
      <t>e</t>
    </r>
    <r>
      <rPr>
        <vertAlign val="superscript"/>
        <sz val="10"/>
        <color indexed="8"/>
        <rFont val="Arial"/>
        <family val="2"/>
      </rPr>
      <t>-Cd</t>
    </r>
  </si>
  <si>
    <t>Baldwinsville</t>
  </si>
  <si>
    <t>Camillus</t>
  </si>
  <si>
    <t>Cicero</t>
  </si>
  <si>
    <t>Clay</t>
  </si>
  <si>
    <t>Dewitt</t>
  </si>
  <si>
    <t>East Syracuse</t>
  </si>
  <si>
    <t>Elbridge</t>
  </si>
  <si>
    <t>Fabius</t>
  </si>
  <si>
    <t>Fayetteville</t>
  </si>
  <si>
    <t>Geddes</t>
  </si>
  <si>
    <t>Hastings</t>
  </si>
  <si>
    <t>Lafayette</t>
  </si>
  <si>
    <t>Liverpool</t>
  </si>
  <si>
    <t>Lysander</t>
  </si>
  <si>
    <t>Manilus</t>
  </si>
  <si>
    <t>Marcellus</t>
  </si>
  <si>
    <t>Minoa</t>
  </si>
  <si>
    <t>North Syracuse</t>
  </si>
  <si>
    <t>Onondaga</t>
  </si>
  <si>
    <t>Otisco</t>
  </si>
  <si>
    <t>Pompey</t>
  </si>
  <si>
    <t>Salina</t>
  </si>
  <si>
    <t>Schroeppel</t>
  </si>
  <si>
    <t>Skaneateles</t>
  </si>
  <si>
    <t>Solvay</t>
  </si>
  <si>
    <t>Spafford</t>
  </si>
  <si>
    <t>Sullivan</t>
  </si>
  <si>
    <t>Syracuse</t>
  </si>
  <si>
    <t>Tully</t>
  </si>
  <si>
    <t>Van Buren</t>
  </si>
  <si>
    <t>West Monroe</t>
  </si>
  <si>
    <t>Special Generators</t>
  </si>
  <si>
    <t>External Stations</t>
  </si>
  <si>
    <t>There are too many diverse ranges of TAZs for each town.</t>
  </si>
  <si>
    <t>Onodaga County</t>
  </si>
  <si>
    <t>Outside Onodaga County</t>
  </si>
  <si>
    <t>Number of Zones</t>
  </si>
  <si>
    <t>SMTC_Model_v2p3\20100726 Mod Dev Run 53\Inputs &amp; Outputs</t>
  </si>
  <si>
    <t>Mostly due to zone splitting and expanding the number of zones from 697 to 1023</t>
  </si>
  <si>
    <t>External Productions</t>
  </si>
  <si>
    <t>External Attractions</t>
  </si>
  <si>
    <t>I-81(N)</t>
  </si>
  <si>
    <t>Baum Rd</t>
  </si>
  <si>
    <t>County Route 37</t>
  </si>
  <si>
    <t>Route 49 (E)</t>
  </si>
  <si>
    <t>Route 31 (E)</t>
  </si>
  <si>
    <t>Chestnut Rd</t>
  </si>
  <si>
    <t>NYS Thruway (E)</t>
  </si>
  <si>
    <t>Fyler Rd</t>
  </si>
  <si>
    <t>E Genesse Tpk</t>
  </si>
  <si>
    <t>Salt Springs Rd</t>
  </si>
  <si>
    <t>Seneca Tpk</t>
  </si>
  <si>
    <t>Cazenovia Rd</t>
  </si>
  <si>
    <t>Cherry Valley Tpk</t>
  </si>
  <si>
    <t>Delphi Falls Rd</t>
  </si>
  <si>
    <t>Hamilton Tpk</t>
  </si>
  <si>
    <t>West Lake Rd</t>
  </si>
  <si>
    <t>Keeney Rd</t>
  </si>
  <si>
    <t>Route 91</t>
  </si>
  <si>
    <t>Truxton Hill Rd</t>
  </si>
  <si>
    <t>Route 11 (S)</t>
  </si>
  <si>
    <t>Tully Center Rd</t>
  </si>
  <si>
    <t>I-81(S)</t>
  </si>
  <si>
    <t>Lake Road</t>
  </si>
  <si>
    <t>Otisco Valley Rd</t>
  </si>
  <si>
    <t>Cold Brook Rd</t>
  </si>
  <si>
    <t>E Lake Rd</t>
  </si>
  <si>
    <t>Route 41A</t>
  </si>
  <si>
    <t>Route 359</t>
  </si>
  <si>
    <t>Route 38A</t>
  </si>
  <si>
    <t>Route 20 (W)</t>
  </si>
  <si>
    <t>Old Seneca Tpk</t>
  </si>
  <si>
    <t>Crowhill Rd</t>
  </si>
  <si>
    <t>Stump Rd</t>
  </si>
  <si>
    <t>W Genesse Tpk</t>
  </si>
  <si>
    <t>Route 31(W)</t>
  </si>
  <si>
    <t>NYS Thruway (W)</t>
  </si>
  <si>
    <t>River Rd</t>
  </si>
  <si>
    <t>W Genesse Rd</t>
  </si>
  <si>
    <t>Lysander Rd</t>
  </si>
  <si>
    <t>Heifer Rd.</t>
  </si>
  <si>
    <t>Route 55</t>
  </si>
  <si>
    <t>E Mudlake Rd</t>
  </si>
  <si>
    <t>Oswega Rd</t>
  </si>
  <si>
    <t>Pendercast Rd</t>
  </si>
  <si>
    <t>Route 57</t>
  </si>
  <si>
    <t>Route 264</t>
  </si>
  <si>
    <t>Route 481</t>
  </si>
  <si>
    <t>Morgan Rd</t>
  </si>
  <si>
    <t>Caughdenoy Rd</t>
  </si>
  <si>
    <t>Route 49 (W)</t>
  </si>
  <si>
    <t>Brewerton Rd / Route 11 (N)</t>
  </si>
  <si>
    <t>Extracted from the TAZ database</t>
  </si>
  <si>
    <t>External Destination TAZ</t>
  </si>
  <si>
    <t>Daily Trips</t>
  </si>
  <si>
    <t>AM Trips</t>
  </si>
  <si>
    <t>PM Trips</t>
  </si>
  <si>
    <t>TOTAL</t>
  </si>
  <si>
    <t>External        Origin TAZ</t>
  </si>
  <si>
    <r>
      <rPr>
        <b/>
        <sz val="10"/>
        <color indexed="10"/>
        <rFont val="Calibri"/>
        <family val="2"/>
      </rPr>
      <t>NOT QUITE APPLES TO APPPLES</t>
    </r>
    <r>
      <rPr>
        <sz val="10"/>
        <color indexed="8"/>
        <rFont val="Calibri"/>
        <family val="2"/>
      </rPr>
      <t xml:space="preserve"> - CTTP  Groups "Internal, Not Onondaga" With Externals (This was necessary because we don't have 100% coverage of "Not Onondaga" towns</t>
    </r>
  </si>
  <si>
    <t>CTPP Unscaled</t>
  </si>
  <si>
    <t>In District</t>
  </si>
  <si>
    <t>3 - Other Syracuse</t>
  </si>
  <si>
    <t>4 - Inner Ring East</t>
  </si>
  <si>
    <t>5 - Inner Ring N. West</t>
  </si>
  <si>
    <t>6 - Inner Ring South</t>
  </si>
  <si>
    <t>7 - Inner Ring Far West</t>
  </si>
  <si>
    <t>8 - Outer Ring North</t>
  </si>
  <si>
    <t>9 - Outer Ring East</t>
  </si>
  <si>
    <t>10 - Outer Ring N. East</t>
  </si>
  <si>
    <t>11 - Outer Ring N West</t>
  </si>
  <si>
    <t>12 - Outer Ring West</t>
  </si>
  <si>
    <t>13 - Outer Ring South</t>
  </si>
  <si>
    <t>14 - External *</t>
  </si>
  <si>
    <t>* Includes "Internal, Not Onondaga"</t>
  </si>
  <si>
    <t>Sum</t>
  </si>
  <si>
    <t>Model</t>
  </si>
  <si>
    <t>Medium District</t>
  </si>
  <si>
    <t xml:space="preserve">14 - External </t>
  </si>
  <si>
    <t>CTPP Scaled Up to Model</t>
  </si>
  <si>
    <t>14 - External  *</t>
  </si>
  <si>
    <t>HIS data are somewhat questionable so comparisons should be interpreted loosely (i.e. look for major differences)</t>
  </si>
  <si>
    <t>HIS IXXI trips are a mixture of true IXXI and false positives created by 1 trip end being successfully geocoded and 1 trip end not being geocoded</t>
  </si>
  <si>
    <t>% In District U Bound includes purported externals and L Bound excludes externals; Comparing the U Bound is likely most accurate</t>
  </si>
  <si>
    <t>At this point, the % Externals probably can't be compared</t>
  </si>
  <si>
    <t>To gauge accuracy of HIS, HBW is compared to CTPP for these groupings. BUT, a small portion (non-onondaga) of the "outer ring" is included in the external group for CTPP</t>
  </si>
  <si>
    <t>HIS</t>
  </si>
  <si>
    <t>Syarcuse</t>
  </si>
  <si>
    <t>Inner Ring</t>
  </si>
  <si>
    <t>Outer Ring</t>
  </si>
  <si>
    <t>External U Bound</t>
  </si>
  <si>
    <t>%In District L Bound</t>
  </si>
  <si>
    <t>%In District U Bound</t>
  </si>
  <si>
    <t>% External U Bound</t>
  </si>
  <si>
    <t>External</t>
  </si>
  <si>
    <t>CTPP</t>
  </si>
  <si>
    <t>NHBW</t>
  </si>
  <si>
    <t>Mod</t>
  </si>
  <si>
    <t>Obs</t>
  </si>
  <si>
    <t>Bin</t>
  </si>
  <si>
    <t>Range</t>
  </si>
  <si>
    <t>Observed</t>
  </si>
  <si>
    <t>Average Trip Distance (miles)</t>
  </si>
  <si>
    <t>Average Trip Times (minutes)</t>
  </si>
  <si>
    <t>Q:\WGX\09023 - I-81 Syracuse\Model Updates\Performance Tracking\Distribution Comparisons\Mod Dev 46\MedDistrict_DistributionAnalysisv3.xls</t>
  </si>
  <si>
    <t>Based on data in :</t>
  </si>
  <si>
    <t>********* Model vs Count Data *********</t>
  </si>
  <si>
    <t>==&gt; Correlation and Error</t>
  </si>
  <si>
    <t>24H Corr</t>
  </si>
  <si>
    <t>24H Perc Error</t>
  </si>
  <si>
    <t>24H Avg Error</t>
  </si>
  <si>
    <t>N</t>
  </si>
  <si>
    <t xml:space="preserve"> = 2399</t>
  </si>
  <si>
    <t>AM Corr</t>
  </si>
  <si>
    <t>AM Perc Error</t>
  </si>
  <si>
    <t>AM Avg Error</t>
  </si>
  <si>
    <t xml:space="preserve"> = 1471</t>
  </si>
  <si>
    <t>PM Corr</t>
  </si>
  <si>
    <t>PM Perc Error</t>
  </si>
  <si>
    <t>PM Avg Error</t>
  </si>
  <si>
    <t xml:space="preserve"> = 1473</t>
  </si>
  <si>
    <t>*** Interstate/Freeway ***</t>
  </si>
  <si>
    <t>24H RMSE</t>
  </si>
  <si>
    <t xml:space="preserve"> = 208</t>
  </si>
  <si>
    <t>AM RMSE</t>
  </si>
  <si>
    <t xml:space="preserve"> = 176</t>
  </si>
  <si>
    <t>PM RMSE</t>
  </si>
  <si>
    <t xml:space="preserve"> = 178</t>
  </si>
  <si>
    <t>*** Principal Arterial ***</t>
  </si>
  <si>
    <t>*** Minor Arterial ***</t>
  </si>
  <si>
    <t xml:space="preserve"> = 623</t>
  </si>
  <si>
    <t xml:space="preserve"> = 356</t>
  </si>
  <si>
    <t>*** Collector ***</t>
  </si>
  <si>
    <t xml:space="preserve"> = 722</t>
  </si>
  <si>
    <t xml:space="preserve"> = 397</t>
  </si>
  <si>
    <t>*** Local ***</t>
  </si>
  <si>
    <t xml:space="preserve"> = 271</t>
  </si>
  <si>
    <t xml:space="preserve"> = 138</t>
  </si>
  <si>
    <t>*** External Connector ***</t>
  </si>
  <si>
    <t xml:space="preserve"> = 1.000</t>
  </si>
  <si>
    <t xml:space="preserve"> = 64</t>
  </si>
  <si>
    <t xml:space="preserve"> = 2</t>
  </si>
  <si>
    <t>*** Ramp ***</t>
  </si>
  <si>
    <t>Facility Type</t>
  </si>
  <si>
    <t>Correlation</t>
  </si>
  <si>
    <t>Average Error</t>
  </si>
  <si>
    <t>Interstate/Freeway</t>
  </si>
  <si>
    <t>Principal Arterial</t>
  </si>
  <si>
    <t>Minor Arterial</t>
  </si>
  <si>
    <t>Collector</t>
  </si>
  <si>
    <t>Local</t>
  </si>
  <si>
    <t>Ramp</t>
  </si>
  <si>
    <t>External Connector</t>
  </si>
  <si>
    <t>Count Locations</t>
  </si>
  <si>
    <t>RMSE</t>
  </si>
  <si>
    <t>DAILY</t>
  </si>
  <si>
    <t>AM Peak Hour</t>
  </si>
  <si>
    <t>PM Peak Hour</t>
  </si>
  <si>
    <t>ALL</t>
  </si>
  <si>
    <t>Percent Error</t>
  </si>
  <si>
    <t>Zones</t>
  </si>
  <si>
    <t>Specifying the TAZ Range doesn't really make sense from a documentation point of view.</t>
  </si>
  <si>
    <t>FROM GISDK CODE</t>
  </si>
  <si>
    <t>Waiting for Tuttle to finish monkeying with the TRANSIT layer</t>
  </si>
  <si>
    <t>ALL -- Excluding Collectors &amp; Locals</t>
  </si>
  <si>
    <t>Households</t>
  </si>
  <si>
    <t>Change</t>
  </si>
  <si>
    <t>% Change</t>
  </si>
  <si>
    <t>Manlius</t>
  </si>
  <si>
    <t>County</t>
  </si>
  <si>
    <t>Madison</t>
  </si>
  <si>
    <t>Oswego</t>
  </si>
  <si>
    <t>Employment</t>
  </si>
  <si>
    <t>//*****************************************************</t>
  </si>
  <si>
    <t>// MODEL REPORT</t>
  </si>
  <si>
    <t>//</t>
  </si>
  <si>
    <t>//******************************************************</t>
  </si>
  <si>
    <t>****************** TRIP GEN **********************</t>
  </si>
  <si>
    <t xml:space="preserve">personTrips </t>
  </si>
  <si>
    <t xml:space="preserve">personTrips_NonMotor </t>
  </si>
  <si>
    <t xml:space="preserve">personTrips_Motor </t>
  </si>
  <si>
    <t xml:space="preserve">prod_Int </t>
  </si>
  <si>
    <t xml:space="preserve">prod_Ext </t>
  </si>
  <si>
    <t xml:space="preserve">prodHBW_Int </t>
  </si>
  <si>
    <t xml:space="preserve">prodHBW_Ext </t>
  </si>
  <si>
    <t xml:space="preserve">prodHBS_Int </t>
  </si>
  <si>
    <t xml:space="preserve">prodHBS_Ext </t>
  </si>
  <si>
    <t xml:space="preserve">prodHBO_Int </t>
  </si>
  <si>
    <t xml:space="preserve">prodHBO_Ext </t>
  </si>
  <si>
    <t xml:space="preserve">prodNHB_Int </t>
  </si>
  <si>
    <t xml:space="preserve">prodNHB_Ext </t>
  </si>
  <si>
    <t>****************** DISTRIBUTION *****************</t>
  </si>
  <si>
    <t xml:space="preserve">HBW_II_Avg_TT </t>
  </si>
  <si>
    <t xml:space="preserve"> = 19.4</t>
  </si>
  <si>
    <t xml:space="preserve">HBW_II_Avg_Len </t>
  </si>
  <si>
    <t xml:space="preserve">HBS_II_Avg_TT </t>
  </si>
  <si>
    <t xml:space="preserve">HBS_II_Avg_Len </t>
  </si>
  <si>
    <t xml:space="preserve">HBO_II_Avg_TT </t>
  </si>
  <si>
    <t xml:space="preserve">HBO_II_Avg_Len </t>
  </si>
  <si>
    <t xml:space="preserve">NHB_II_Avg_TT </t>
  </si>
  <si>
    <t xml:space="preserve">NHB_II_Avg_Len </t>
  </si>
  <si>
    <t xml:space="preserve">HBW_XI_Avg_TT </t>
  </si>
  <si>
    <t xml:space="preserve">HBW_XI_Avg_Len </t>
  </si>
  <si>
    <t xml:space="preserve">HBO_XI_Avg_TT </t>
  </si>
  <si>
    <t xml:space="preserve">HBO_XI_Avg_Len </t>
  </si>
  <si>
    <t xml:space="preserve">HBS_XI_Avg_TT </t>
  </si>
  <si>
    <t xml:space="preserve">HBS_XI_Avg_Len </t>
  </si>
  <si>
    <t xml:space="preserve">NHB_XI_Avg_TT </t>
  </si>
  <si>
    <t xml:space="preserve">NHB_XI_Avg_Len </t>
  </si>
  <si>
    <t xml:space="preserve">HBW_IX_Avg_TT </t>
  </si>
  <si>
    <t xml:space="preserve">HBW_IX_Avg_Len </t>
  </si>
  <si>
    <t xml:space="preserve">HBO_IX_Avg_TT </t>
  </si>
  <si>
    <t xml:space="preserve">HBO_IX_Avg_Len </t>
  </si>
  <si>
    <t xml:space="preserve">HBS_IX_Avg_TT </t>
  </si>
  <si>
    <t xml:space="preserve">HBS_IX_Avg_Len </t>
  </si>
  <si>
    <t xml:space="preserve">NHB_IX_Avg_TT </t>
  </si>
  <si>
    <t xml:space="preserve">NHB_IX_Avg_Len </t>
  </si>
  <si>
    <t>****************** MODE CHOICE *****************</t>
  </si>
  <si>
    <t xml:space="preserve">VHT </t>
  </si>
  <si>
    <t xml:space="preserve">VMT </t>
  </si>
  <si>
    <t xml:space="preserve">VHT_HBW </t>
  </si>
  <si>
    <t xml:space="preserve">VHT_HBS </t>
  </si>
  <si>
    <t xml:space="preserve">VHT_HBO </t>
  </si>
  <si>
    <t xml:space="preserve">VHT_NHB </t>
  </si>
  <si>
    <t xml:space="preserve">VHT_EE </t>
  </si>
  <si>
    <t xml:space="preserve">VMT_HBW </t>
  </si>
  <si>
    <t xml:space="preserve">VMT_HBS </t>
  </si>
  <si>
    <t xml:space="preserve">VMT_HBO </t>
  </si>
  <si>
    <t xml:space="preserve">VMT_NHB </t>
  </si>
  <si>
    <t xml:space="preserve">VMT_EE </t>
  </si>
  <si>
    <t xml:space="preserve">Per_Auto </t>
  </si>
  <si>
    <t xml:space="preserve">Per_TransitB </t>
  </si>
  <si>
    <t xml:space="preserve">Per_Auto_HBW </t>
  </si>
  <si>
    <t xml:space="preserve">Per_TransitA_HBW </t>
  </si>
  <si>
    <t xml:space="preserve">Per_TransitB_HBW </t>
  </si>
  <si>
    <t xml:space="preserve"> = 0.0%</t>
  </si>
  <si>
    <t xml:space="preserve">Per_Auto_HBS </t>
  </si>
  <si>
    <t xml:space="preserve">Per_TransitA_HBS </t>
  </si>
  <si>
    <t xml:space="preserve">Per_TransitB_HBS </t>
  </si>
  <si>
    <t xml:space="preserve">Per_Auto_HBO </t>
  </si>
  <si>
    <t xml:space="preserve"> = 99.0%</t>
  </si>
  <si>
    <t xml:space="preserve">Per_TransitA_HBO </t>
  </si>
  <si>
    <t xml:space="preserve"> = 1.0%</t>
  </si>
  <si>
    <t xml:space="preserve">Per_TransitB_HBO </t>
  </si>
  <si>
    <t xml:space="preserve">Per_Auto_NHB </t>
  </si>
  <si>
    <t xml:space="preserve"> = 98.8%</t>
  </si>
  <si>
    <t xml:space="preserve">Per_TransitA_NHB </t>
  </si>
  <si>
    <t xml:space="preserve"> = 1.2%</t>
  </si>
  <si>
    <t xml:space="preserve">Per_TransitB_NHB </t>
  </si>
  <si>
    <t>****************** ASSIGNMENT ******************</t>
  </si>
  <si>
    <t>************ VMT, VoC, and Delay ************</t>
  </si>
  <si>
    <t xml:space="preserve">24H VMT </t>
  </si>
  <si>
    <t xml:space="preserve">AM VMT </t>
  </si>
  <si>
    <t xml:space="preserve">AM %VMT with VoC &gt; .75 </t>
  </si>
  <si>
    <t xml:space="preserve">AM %VMT with VoC &gt; 1 </t>
  </si>
  <si>
    <t xml:space="preserve"> = 0.60%</t>
  </si>
  <si>
    <t>AM Delay (Hours)</t>
  </si>
  <si>
    <t xml:space="preserve">PM VMT </t>
  </si>
  <si>
    <t xml:space="preserve">PM %VMT with VoC &gt; .75 </t>
  </si>
  <si>
    <t xml:space="preserve">PM %VMT with VoC &gt; 1 </t>
  </si>
  <si>
    <t>PM Delay (Hours)</t>
  </si>
  <si>
    <t xml:space="preserve"> = 1.22%</t>
  </si>
  <si>
    <t xml:space="preserve"> = 0.00%</t>
  </si>
  <si>
    <t xml:space="preserve"> = 0.950</t>
  </si>
  <si>
    <t xml:space="preserve"> = -0.9%</t>
  </si>
  <si>
    <t xml:space="preserve"> = -18</t>
  </si>
  <si>
    <t xml:space="preserve"> = 40.4%</t>
  </si>
  <si>
    <t>*********** Node Volume to Capacity ***********</t>
  </si>
  <si>
    <t xml:space="preserve">AM % of Nodes with VoC &gt; 1 </t>
  </si>
  <si>
    <t xml:space="preserve"> = 0.27%</t>
  </si>
  <si>
    <t xml:space="preserve">AM % of Nodes with VoC &gt; .75 </t>
  </si>
  <si>
    <t xml:space="preserve">AM % of Nodes with VoC &gt; .5 </t>
  </si>
  <si>
    <t xml:space="preserve">PM % of Nodes with VoC &gt; 1 </t>
  </si>
  <si>
    <t xml:space="preserve">PM % of Nodes with VoC &gt; .75 </t>
  </si>
  <si>
    <t xml:space="preserve">PM % of Nodes with VoC &gt; .5 </t>
  </si>
  <si>
    <t xml:space="preserve">24H_VMT </t>
  </si>
  <si>
    <t>24H Corr Major</t>
  </si>
  <si>
    <t>24H RMSE Major</t>
  </si>
  <si>
    <t>24H Perc Error Major</t>
  </si>
  <si>
    <t>24H Avg Error Major</t>
  </si>
  <si>
    <t>N Major</t>
  </si>
  <si>
    <t xml:space="preserve"> = 1342</t>
  </si>
  <si>
    <t xml:space="preserve"> = 934</t>
  </si>
  <si>
    <t xml:space="preserve"> = 0</t>
  </si>
  <si>
    <t xml:space="preserve"> = 0.763</t>
  </si>
  <si>
    <t xml:space="preserve"> = 4,577,195</t>
  </si>
  <si>
    <t xml:space="preserve"> = 1,659,669</t>
  </si>
  <si>
    <t xml:space="preserve"> = 2,302,115</t>
  </si>
  <si>
    <t xml:space="preserve"> = 1,315,535</t>
  </si>
  <si>
    <t xml:space="preserve"> = 599,144</t>
  </si>
  <si>
    <t xml:space="preserve"> = 283,194</t>
  </si>
  <si>
    <t xml:space="preserve"> = 4,001,825</t>
  </si>
  <si>
    <t xml:space="preserve"> = 1,387,644</t>
  </si>
  <si>
    <t xml:space="preserve"> = 2,152,314</t>
  </si>
  <si>
    <t xml:space="preserve"> = 730,647</t>
  </si>
  <si>
    <t xml:space="preserve"> = 304,096</t>
  </si>
  <si>
    <t xml:space="preserve"> = 266,851</t>
  </si>
  <si>
    <t xml:space="preserve"> = 936</t>
  </si>
  <si>
    <t>24H AM</t>
  </si>
  <si>
    <t>24H PM</t>
  </si>
  <si>
    <t>0-3</t>
  </si>
  <si>
    <t>3-6</t>
  </si>
  <si>
    <t>6-9</t>
  </si>
  <si>
    <t>9-12</t>
  </si>
  <si>
    <t>12-15</t>
  </si>
  <si>
    <t>15-18</t>
  </si>
  <si>
    <t>18-21</t>
  </si>
  <si>
    <t>21-24</t>
  </si>
  <si>
    <t>24-27</t>
  </si>
  <si>
    <t>27-30</t>
  </si>
  <si>
    <t>30-33</t>
  </si>
  <si>
    <t>33-36</t>
  </si>
  <si>
    <t>36-39</t>
  </si>
  <si>
    <t>39-42</t>
  </si>
  <si>
    <t>42-45</t>
  </si>
  <si>
    <t>45-48</t>
  </si>
  <si>
    <t>48-51</t>
  </si>
  <si>
    <t>51-54</t>
  </si>
  <si>
    <t>54-57</t>
  </si>
  <si>
    <t>57-60</t>
  </si>
  <si>
    <t>60-63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</si>
  <si>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</si>
  <si>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</si>
  <si>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</si>
  <si>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</si>
  <si>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</si>
  <si>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</si>
  <si>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</si>
  <si>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</si>
  <si>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</si>
  <si>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</si>
  <si>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</si>
  <si>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</si>
  <si>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</si>
  <si>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</si>
  <si>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</si>
  <si>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</si>
  <si>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</si>
  <si>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</si>
  <si>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if V_ztype[i]</t>
  </si>
  <si>
    <t>= "Internal, Onondaga Co." or V_ztype[i] = "Internal, Not Onondaga" then do</t>
  </si>
  <si>
    <t>nhb_ptot</t>
  </si>
  <si>
    <t>= nhb_ptot + V_nhbp[i] * NHB_Scale</t>
  </si>
  <si>
    <t>V_hbop[i]</t>
  </si>
  <si>
    <t>= V_hbop[i] * (1-HBO_SchoolBusProd)</t>
  </si>
  <si>
    <t>if V_Town[i] = "Syracuse" then do</t>
  </si>
  <si>
    <t>= (1.18*V_ag[i]</t>
  </si>
  <si>
    <t>+ .56*V_blp[i]</t>
  </si>
  <si>
    <t>+ 1.91*V_com[i]</t>
  </si>
  <si>
    <t>+ .41*V_const[i]</t>
  </si>
  <si>
    <t xml:space="preserve">+ 5.42*V_rec[i] +    </t>
  </si>
  <si>
    <t xml:space="preserve">                     </t>
  </si>
  <si>
    <t xml:space="preserve">  </t>
  </si>
  <si>
    <t xml:space="preserve">1.82*V_educ[i] </t>
  </si>
  <si>
    <t>+ .56*V_fire[i]</t>
  </si>
  <si>
    <t>+ 1.89*V_govt[i]</t>
  </si>
  <si>
    <t>+ 2.24*V_hlth[i]</t>
  </si>
  <si>
    <t>+ 9.67*V_hotel[i] +</t>
  </si>
  <si>
    <t xml:space="preserve">1.91*V_manu[i] </t>
  </si>
  <si>
    <t>+ 1.18*V_min[i]</t>
  </si>
  <si>
    <t>+ 1.40*V_nclass[i]</t>
  </si>
  <si>
    <t>+ 7.01*V_ret[i]</t>
  </si>
  <si>
    <t xml:space="preserve">+ 1.40*V_serv[i] +  </t>
  </si>
  <si>
    <t xml:space="preserve">1.89*V_socserv[i] </t>
  </si>
  <si>
    <t xml:space="preserve">+ 4.16*V_transp[i]  </t>
  </si>
  <si>
    <t xml:space="preserve">+ 1.91*V_util[i]    </t>
  </si>
  <si>
    <t>+ 2.03*V_whole[i]</t>
  </si>
  <si>
    <t>+ 0.28*V_hh[i]*HH_AttrScale)</t>
  </si>
  <si>
    <t>end</t>
  </si>
  <si>
    <t>else do</t>
  </si>
  <si>
    <t>+ 2.55*V_com[i]</t>
  </si>
  <si>
    <t xml:space="preserve">2.55*V_manu[i] </t>
  </si>
  <si>
    <t xml:space="preserve">2.52*V_socserv[i] </t>
  </si>
  <si>
    <t xml:space="preserve">+ 2.55*V_util[i]    </t>
  </si>
  <si>
    <t>nhb_aInternal</t>
  </si>
  <si>
    <t>= nhb_aInternal + V_nhba[i]</t>
  </si>
  <si>
    <t xml:space="preserve">       </t>
  </si>
  <si>
    <t>= .84*V_blp[i] + V_rec[i]*8.12 + V_educ[i]*2.72 + .84*V_fire[i] + V_govt[i]*2.84 + V_hlth[i]*3.36 + V_socserv[i]*2.84 + V_hh[i]*0.42*HH_AttrScale</t>
  </si>
  <si>
    <t>= 1.12*V_blp[i] + V_rec[i]*10.83 + V_educ[i]*3.63 + 1.12*V_fire[i] + V_govt[i]*3.78 + V_hlth[i]*4.48 + V_socserv[i]*3.78 + V_hh[i]*0.42*HH_AttrScale</t>
  </si>
  <si>
    <t>HBO_SchoolBusProd</t>
  </si>
  <si>
    <t>NHB_Scale</t>
  </si>
  <si>
    <t>//Accounts for commerical trips and compensates for under-reporting of short trips</t>
  </si>
  <si>
    <t>Prod_Scale</t>
  </si>
  <si>
    <t>HH_AttrScale</t>
  </si>
  <si>
    <t xml:space="preserve">nhb_ptot </t>
  </si>
  <si>
    <t xml:space="preserve">nhb_aSGorEXT </t>
  </si>
  <si>
    <t xml:space="preserve"> = 173491</t>
  </si>
  <si>
    <t xml:space="preserve"> = 36673</t>
  </si>
  <si>
    <t xml:space="preserve"> = 18473</t>
  </si>
  <si>
    <t xml:space="preserve"> = 83676</t>
  </si>
  <si>
    <t xml:space="preserve"> = 34,668</t>
  </si>
  <si>
    <t>MOTORIZED Special Gen PA . Computed at run-time; stored on TAZ .dbd</t>
  </si>
  <si>
    <t>TAZ</t>
  </si>
  <si>
    <t>HBWP</t>
  </si>
  <si>
    <t>HBWA</t>
  </si>
  <si>
    <t>HBSP</t>
  </si>
  <si>
    <t>HBSA</t>
  </si>
  <si>
    <t>HBOP</t>
  </si>
  <si>
    <t>HBOA</t>
  </si>
  <si>
    <t>NHBP</t>
  </si>
  <si>
    <t>NHBA</t>
  </si>
  <si>
    <t>P</t>
  </si>
  <si>
    <t xml:space="preserve">	Opts.Global.[A List] 				</t>
  </si>
  <si>
    <t xml:space="preserve"> {28507, 139173, 139173, 219113}							// Gamma Fct()</t>
  </si>
  <si>
    <t xml:space="preserve">	Opts.Global.[B List] 				</t>
  </si>
  <si>
    <t xml:space="preserve"> {.8225, 1.456, 1.456, 1.456} </t>
  </si>
  <si>
    <t xml:space="preserve">	Opts.Global.[C List] 				</t>
  </si>
  <si>
    <t xml:space="preserve"> {0.00994, 0.0516, 0.0516, 0.0516}</t>
  </si>
  <si>
    <t>Not HBW</t>
  </si>
  <si>
    <t xml:space="preserve"> = 0.966</t>
  </si>
  <si>
    <t xml:space="preserve"> = 0.956</t>
  </si>
  <si>
    <t xml:space="preserve"> = 0.964</t>
  </si>
  <si>
    <t xml:space="preserve"> = 37.6%</t>
  </si>
  <si>
    <t xml:space="preserve"> = 310</t>
  </si>
  <si>
    <t xml:space="preserve"> = -16</t>
  </si>
  <si>
    <t xml:space="preserve"> = 234</t>
  </si>
  <si>
    <t xml:space="preserve"> = 0.840</t>
  </si>
  <si>
    <t xml:space="preserve"> = 65.3%</t>
  </si>
  <si>
    <t xml:space="preserve"> = -11</t>
  </si>
  <si>
    <t xml:space="preserve"> = 8.6%</t>
  </si>
  <si>
    <t xml:space="preserve"> = 3.6%</t>
  </si>
  <si>
    <t xml:space="preserve"> = 91</t>
  </si>
  <si>
    <t xml:space="preserve"> = 28.2%</t>
  </si>
  <si>
    <t xml:space="preserve"> = 217</t>
  </si>
  <si>
    <t xml:space="preserve"> = 31.8%</t>
  </si>
  <si>
    <t xml:space="preserve"> = 29.7%</t>
  </si>
  <si>
    <t xml:space="preserve"> = 261</t>
  </si>
  <si>
    <t xml:space="preserve"> = 201</t>
  </si>
  <si>
    <t xml:space="preserve"> = 168</t>
  </si>
  <si>
    <t xml:space="preserve"> = 37.4%</t>
  </si>
  <si>
    <t xml:space="preserve"> = 0.890</t>
  </si>
  <si>
    <t xml:space="preserve"> = 1.76%</t>
  </si>
  <si>
    <t xml:space="preserve"> = 0.963</t>
  </si>
  <si>
    <t xml:space="preserve"> = 0.8%</t>
  </si>
  <si>
    <t>// Iteration: 4</t>
  </si>
  <si>
    <t xml:space="preserve"> = 17.0</t>
  </si>
  <si>
    <t xml:space="preserve"> = 9.3</t>
  </si>
  <si>
    <t xml:space="preserve"> = 10.8</t>
  </si>
  <si>
    <t xml:space="preserve"> = 6.2</t>
  </si>
  <si>
    <t xml:space="preserve"> = 10.7</t>
  </si>
  <si>
    <t xml:space="preserve"> = 9.1</t>
  </si>
  <si>
    <t xml:space="preserve"> = 5.1</t>
  </si>
  <si>
    <t xml:space="preserve"> = 28.2</t>
  </si>
  <si>
    <t xml:space="preserve"> = 19.8</t>
  </si>
  <si>
    <t xml:space="preserve"> = 20.2</t>
  </si>
  <si>
    <t xml:space="preserve"> = 15.1</t>
  </si>
  <si>
    <t xml:space="preserve"> = 14.5</t>
  </si>
  <si>
    <t xml:space="preserve"> = 18.4</t>
  </si>
  <si>
    <t xml:space="preserve"> = 13.4</t>
  </si>
  <si>
    <t xml:space="preserve"> = 13.2</t>
  </si>
  <si>
    <t xml:space="preserve"> = 18.3</t>
  </si>
  <si>
    <t xml:space="preserve"> = 13.3</t>
  </si>
  <si>
    <t xml:space="preserve"> = 1,022,770</t>
  </si>
  <si>
    <t xml:space="preserve">Auto Trips </t>
  </si>
  <si>
    <t xml:space="preserve">Local Bus Trips </t>
  </si>
  <si>
    <t xml:space="preserve">Transit B Trips </t>
  </si>
  <si>
    <t xml:space="preserve">Per_LocalBus </t>
  </si>
  <si>
    <t xml:space="preserve">HBW Auto Trips </t>
  </si>
  <si>
    <t xml:space="preserve">HBW Local Bus Trips </t>
  </si>
  <si>
    <t xml:space="preserve">HBW Transit B Trips </t>
  </si>
  <si>
    <t xml:space="preserve">HBS Auto Trips </t>
  </si>
  <si>
    <t xml:space="preserve">HBS Local Bus Trips </t>
  </si>
  <si>
    <t xml:space="preserve">HBS Transit B Trips </t>
  </si>
  <si>
    <t xml:space="preserve">HBO Auto Trips </t>
  </si>
  <si>
    <t xml:space="preserve">HBO Local Bus Trips </t>
  </si>
  <si>
    <t xml:space="preserve">HBO Transit B Trips </t>
  </si>
  <si>
    <t xml:space="preserve">NHB Auto Trips </t>
  </si>
  <si>
    <t xml:space="preserve">NHB Local Bus Trips </t>
  </si>
  <si>
    <t xml:space="preserve">NHB Transit B Trips </t>
  </si>
  <si>
    <t xml:space="preserve"> = 99.2%</t>
  </si>
  <si>
    <t xml:space="preserve"> = 1.15%</t>
  </si>
  <si>
    <t xml:space="preserve"> = 0.05%</t>
  </si>
  <si>
    <t xml:space="preserve"> = 0.17%</t>
  </si>
  <si>
    <t xml:space="preserve"> = 0.25%</t>
  </si>
  <si>
    <t xml:space="preserve"> = 0.38%</t>
  </si>
  <si>
    <t xml:space="preserve">{{"LOCAL_BUS PEAK", , </t>
  </si>
  <si>
    <t xml:space="preserve">//{{"Constant", -1.5, , },  </t>
  </si>
  <si>
    <t xml:space="preserve">{{"Constant", -.9, , },  </t>
  </si>
  <si>
    <t xml:space="preserve">{"Matrix", -0.03, {"matcurrency", {Peak_LocalBus_Skim_Mat, "Total In-Vehicle Travel Time", , }, fyear+" SMTC Transit Travel Times and Costs"}, }, </t>
  </si>
  <si>
    <t>{"Matrix", -0.06, {"matcurrency", {Peak_LocalBus_Skim_Mat, "Total Out-of-Vehicle Travel Time", , }, fyear+" SMTC Transit Travel Times and Costs"}, },</t>
  </si>
  <si>
    <t>{"Matrix", -0.3, {"matcurrency", {Peak_LocalBus_Skim_Mat, "Number of Transfers", , }, fyear+" SMTC Transit Travel Times and Costs"}, },</t>
  </si>
  <si>
    <t xml:space="preserve">{"Matrix", -0.225, {"matcurrency", {Peak_LocalBus_Skim_Mat, "Total Out-of-Pocket Cost", , }, fyear+" SMTC Transit Travel Times and Costs"}, }}}, </t>
  </si>
  <si>
    <t xml:space="preserve">{"TRANSIT_B PEAK", , </t>
  </si>
  <si>
    <t xml:space="preserve">{{"Constant", -20, , }, </t>
  </si>
  <si>
    <t xml:space="preserve">{"Matrix", -0.225, {"matcurrency", {Peak_LocalBus_Skim_Mat, "Total Out-of-Pocket Cost", , }, fyear+" SMTC Transit Travel Times and Costs"}, }}}}, </t>
  </si>
  <si>
    <t xml:space="preserve">{{"LogSum", 1, , }}}, </t>
  </si>
  <si>
    <t xml:space="preserve">{"AUTO PEAK", , </t>
  </si>
  <si>
    <t xml:space="preserve">{{"Origin Attribute", 0, "SMTC TAZs", taz_lyr +".[Vehicles/HH]", {tazfile + "|" + taz_lyr, "[Vehicles/HH]"}}, </t>
  </si>
  <si>
    <t>{"Matrix", -0.03, {"matcurrency", {Peak_Skims_Mat, "Peak Operating Cost", , }, fyear+" SMTC Auto Travel Times and Costs"},  },</t>
  </si>
  <si>
    <t>//{"Matrix", -0.225, {"matcurrency", {Peak_Skims_Mat, "Toll", , }, fyear+" SMTC Auto Travel Times and Costs"},  },</t>
  </si>
  <si>
    <t>{"Matrix", -0.03, {"matcurrency", {Peak_Skims_Mat, "Peak IVT", , }, fyear+" SMTC Auto Travel Times and Costs"},  },</t>
  </si>
  <si>
    <t>{"Matrix", -0.06, {"matcurrency", {Peak_Skims_Mat, "Peak OVT", , }, fyear+" SMTC Auto Travel Times and Costs"}, }}}}, }}</t>
  </si>
  <si>
    <t>Motor</t>
  </si>
  <si>
    <t>Auto</t>
  </si>
  <si>
    <t>i= auto, bus</t>
  </si>
  <si>
    <r>
      <t>β</t>
    </r>
    <r>
      <rPr>
        <vertAlign val="subscript"/>
        <sz val="11"/>
        <color theme="1"/>
        <rFont val="Calibri"/>
        <family val="2"/>
      </rPr>
      <t>1</t>
    </r>
  </si>
  <si>
    <r>
      <t>β</t>
    </r>
    <r>
      <rPr>
        <vertAlign val="subscript"/>
        <sz val="11"/>
        <color theme="1"/>
        <rFont val="Calibri"/>
        <family val="2"/>
      </rPr>
      <t>2</t>
    </r>
  </si>
  <si>
    <r>
      <t>β</t>
    </r>
    <r>
      <rPr>
        <vertAlign val="subscript"/>
        <sz val="11"/>
        <color theme="1"/>
        <rFont val="Calibri"/>
        <family val="2"/>
      </rPr>
      <t>3</t>
    </r>
  </si>
  <si>
    <r>
      <t>β</t>
    </r>
    <r>
      <rPr>
        <vertAlign val="subscript"/>
        <sz val="11"/>
        <color theme="1"/>
        <rFont val="Calibri"/>
        <family val="2"/>
      </rPr>
      <t>4</t>
    </r>
  </si>
  <si>
    <r>
      <t>β</t>
    </r>
    <r>
      <rPr>
        <vertAlign val="subscript"/>
        <sz val="11"/>
        <color theme="1"/>
        <rFont val="Calibri"/>
        <family val="2"/>
      </rPr>
      <t>5</t>
    </r>
  </si>
  <si>
    <t>--</t>
  </si>
  <si>
    <t>Non-HBW</t>
  </si>
  <si>
    <t>Bus</t>
  </si>
  <si>
    <t>IVTT = in-vehicle time (minutes)</t>
  </si>
  <si>
    <t>Fare = Transit Fare (dollars)</t>
  </si>
  <si>
    <t>OVTT = out-of-vehicle time (minutes)</t>
  </si>
  <si>
    <t>α</t>
  </si>
  <si>
    <t>-0.2</t>
  </si>
  <si>
    <t>-0.3</t>
  </si>
  <si>
    <t>-0.02</t>
  </si>
  <si>
    <t>-0.04</t>
  </si>
  <si>
    <r>
      <t>Ѳ</t>
    </r>
    <r>
      <rPr>
        <vertAlign val="subscript"/>
        <sz val="11"/>
        <color theme="1"/>
        <rFont val="Calibri"/>
        <family val="2"/>
      </rPr>
      <t>a</t>
    </r>
  </si>
  <si>
    <r>
      <t>V</t>
    </r>
    <r>
      <rPr>
        <i/>
        <vertAlign val="subscript"/>
        <sz val="12"/>
        <color theme="1"/>
        <rFont val="Calibri"/>
        <family val="2"/>
        <scheme val="minor"/>
      </rPr>
      <t>i</t>
    </r>
    <r>
      <rPr>
        <i/>
        <sz val="12"/>
        <color theme="1"/>
        <rFont val="Calibri"/>
        <family val="2"/>
        <scheme val="minor"/>
      </rPr>
      <t xml:space="preserve"> = </t>
    </r>
    <r>
      <rPr>
        <i/>
        <sz val="12"/>
        <color theme="1"/>
        <rFont val="Calibri"/>
        <family val="2"/>
      </rPr>
      <t>α + β</t>
    </r>
    <r>
      <rPr>
        <i/>
        <vertAlign val="subscript"/>
        <sz val="12"/>
        <color theme="1"/>
        <rFont val="Calibri"/>
        <family val="2"/>
      </rPr>
      <t>1</t>
    </r>
    <r>
      <rPr>
        <i/>
        <sz val="12"/>
        <color theme="1"/>
        <rFont val="Calibri"/>
        <family val="2"/>
      </rPr>
      <t>*IVTT + β</t>
    </r>
    <r>
      <rPr>
        <i/>
        <vertAlign val="subscript"/>
        <sz val="12"/>
        <color theme="1"/>
        <rFont val="Calibri"/>
        <family val="2"/>
      </rPr>
      <t>2</t>
    </r>
    <r>
      <rPr>
        <i/>
        <sz val="12"/>
        <color theme="1"/>
        <rFont val="Calibri"/>
        <family val="2"/>
      </rPr>
      <t>*OVTT+ β</t>
    </r>
    <r>
      <rPr>
        <i/>
        <vertAlign val="subscript"/>
        <sz val="12"/>
        <color theme="1"/>
        <rFont val="Calibri"/>
        <family val="2"/>
      </rPr>
      <t>3</t>
    </r>
    <r>
      <rPr>
        <i/>
        <sz val="12"/>
        <color theme="1"/>
        <rFont val="Calibri"/>
        <family val="2"/>
      </rPr>
      <t>*OperatingCost + β</t>
    </r>
    <r>
      <rPr>
        <i/>
        <vertAlign val="subscript"/>
        <sz val="12"/>
        <color theme="1"/>
        <rFont val="Calibri"/>
        <family val="2"/>
      </rPr>
      <t>4</t>
    </r>
    <r>
      <rPr>
        <i/>
        <sz val="12"/>
        <color theme="1"/>
        <rFont val="Calibri"/>
        <family val="2"/>
      </rPr>
      <t>*Fare + β</t>
    </r>
    <r>
      <rPr>
        <i/>
        <vertAlign val="subscript"/>
        <sz val="12"/>
        <color theme="1"/>
        <rFont val="Calibri"/>
        <family val="2"/>
      </rPr>
      <t>5</t>
    </r>
    <r>
      <rPr>
        <i/>
        <sz val="12"/>
        <color theme="1"/>
        <rFont val="Calibri"/>
        <family val="2"/>
      </rPr>
      <t>*Xfer</t>
    </r>
  </si>
  <si>
    <t>OperatingCost = auto operating cost (minutes)</t>
  </si>
  <si>
    <t>Xfer = Number of Transit transfers</t>
  </si>
  <si>
    <t>Straight Line Cumulative</t>
  </si>
  <si>
    <t>Fraction of 2007 to 2035 Change to add on to 2040</t>
  </si>
  <si>
    <t>Pop Control</t>
  </si>
  <si>
    <t>Carousel Mall</t>
  </si>
  <si>
    <t>Other TAZs</t>
  </si>
  <si>
    <t>Cumulative Percent of 2007 to 2035 Growth</t>
  </si>
  <si>
    <t>Year</t>
  </si>
  <si>
    <t>Special Generator</t>
  </si>
  <si>
    <t>Productions</t>
  </si>
  <si>
    <t>Attractions</t>
  </si>
  <si>
    <t>NY State Fairgrounds</t>
  </si>
  <si>
    <t>(SE)</t>
  </si>
  <si>
    <t>Carousel Center</t>
  </si>
  <si>
    <t>Onondaga Community College</t>
  </si>
  <si>
    <t>Van Duyn Home &amp; Hospital</t>
  </si>
  <si>
    <t>Loretto</t>
  </si>
  <si>
    <t>SU South Campus</t>
  </si>
  <si>
    <t>OnCenter</t>
  </si>
  <si>
    <t>Lemoyne College</t>
  </si>
  <si>
    <t>University Hill Hospitals</t>
  </si>
  <si>
    <t>Syracuse University</t>
  </si>
  <si>
    <t>Carrier Dome</t>
  </si>
  <si>
    <t>St. Joe's Hospital</t>
  </si>
  <si>
    <t>Alliance Bank Stadium</t>
  </si>
  <si>
    <t>Hancock Airport</t>
  </si>
  <si>
    <t>(SE): Special Event locations that are not included in a model run that represents a typical day</t>
  </si>
  <si>
    <t>Base Year</t>
  </si>
  <si>
    <t>Future Year</t>
  </si>
  <si>
    <t xml:space="preserve">Comstock Ave and Waverly Ave lane reductions  </t>
  </si>
  <si>
    <t>Bear Street Extension</t>
  </si>
  <si>
    <t>Third lane of Frontage Road</t>
  </si>
  <si>
    <t>Genant Street upgrade</t>
  </si>
  <si>
    <t>NY 31 Additional travel lane</t>
  </si>
  <si>
    <t>Girden Road Extension</t>
  </si>
  <si>
    <t>Onondaga Lake Parkway speed reduction</t>
  </si>
  <si>
    <t>Soule Road &amp; Route 31/Route 481 interchange improvement</t>
  </si>
  <si>
    <t>University Ave between Waverly Ave E. Genesse St. conversion to two-way</t>
  </si>
  <si>
    <t>Northern Blvd/E Molloy Safety Project</t>
  </si>
  <si>
    <t>Old Liverpool Rd/Electronis Pkwy Safety Project</t>
  </si>
  <si>
    <t>Bridge St at I690 WB ramp improvements</t>
  </si>
  <si>
    <t>Comstock Ave Lane Reduction</t>
  </si>
  <si>
    <t>Waverly Ave Lane Reduction</t>
  </si>
  <si>
    <t>Route 11/Route 20 intersection Improvements</t>
  </si>
  <si>
    <t>Geddes, W. Genesee, Lodi, and North Salina Street Traffic Signal Improvements</t>
  </si>
  <si>
    <t>Electronics Pkwy/Henry Clay Blvd Signal Improvements</t>
  </si>
  <si>
    <t>Physical Edits to network links and nodes</t>
  </si>
  <si>
    <t>Project</t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</si>
  <si>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Bear Street extension</t>
    </r>
  </si>
  <si>
    <r>
      <t>§</t>
    </r>
    <r>
      <rPr>
        <sz val="10"/>
        <color theme="1"/>
        <rFont val="Times New Roman"/>
        <family val="1"/>
      </rPr>
      <t>  T</t>
    </r>
    <r>
      <rPr>
        <sz val="10"/>
        <color theme="1"/>
        <rFont val="Cambria"/>
        <family val="1"/>
      </rPr>
      <t>hird lane of I-81 Southbound frontage road</t>
    </r>
    <r>
      <rPr>
        <sz val="10"/>
        <color theme="1"/>
        <rFont val="Times New Roman"/>
        <family val="1"/>
      </rPr>
      <t xml:space="preserve"> 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</si>
  <si>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 xml:space="preserve">Genant Street </t>
    </r>
    <r>
      <rPr>
        <sz val="10"/>
        <color theme="1"/>
        <rFont val="Times New Roman"/>
        <family val="1"/>
      </rPr>
      <t>upgrade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</si>
  <si>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 xml:space="preserve">NY 31 additional travel lane 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</si>
  <si>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Girden Road extension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</si>
  <si>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NY 631 Baldwinsville Bypass, Phase 2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</si>
  <si>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Onondaga Lake Parkway speed reduction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</si>
  <si>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Routes 31/81 interchange improvements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</si>
  <si>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Soule Road &amp; Route 31/Route 481 interchange improvement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</si>
  <si>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University Ave between Waverly Ave E. Genesee St conversion to two-way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</si>
  <si>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Northern Blvd/E Molloy Safety Project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</si>
  <si>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Old Liverpool Rd/Electronics Pkwy Safety Project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</si>
  <si>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ambria"/>
        <family val="1"/>
      </rPr>
      <t>Bridge St at I690 WB ramp improvements</t>
    </r>
  </si>
  <si>
    <t>First Modeled</t>
  </si>
  <si>
    <t>Routes 31/81 interchange improvements</t>
  </si>
  <si>
    <t>James, Salina, Seneca Trunpinke, E. Genesee and South Ave, traffic signal improvements</t>
  </si>
  <si>
    <t>Base</t>
  </si>
  <si>
    <t>Onondaga Nation</t>
  </si>
  <si>
    <t>Purpose</t>
  </si>
  <si>
    <t>Internal Trips*</t>
  </si>
  <si>
    <t>Trips/HH**</t>
  </si>
  <si>
    <t>External Trips</t>
  </si>
  <si>
    <t>Total Trips</t>
  </si>
  <si>
    <t>% Trips</t>
  </si>
  <si>
    <t>All Purposes</t>
  </si>
  <si>
    <t xml:space="preserve"> = 27,627</t>
  </si>
  <si>
    <t xml:space="preserve"> = 3.34%</t>
  </si>
  <si>
    <t xml:space="preserve"> = 0.85%</t>
  </si>
  <si>
    <t xml:space="preserve"> = 420</t>
  </si>
  <si>
    <t xml:space="preserve"> = 32,120</t>
  </si>
  <si>
    <t xml:space="preserve"> = 3.99%</t>
  </si>
  <si>
    <t xml:space="preserve"> = 384</t>
  </si>
  <si>
    <t xml:space="preserve"> = 0.2%</t>
  </si>
  <si>
    <t xml:space="preserve"> = 9</t>
  </si>
  <si>
    <t xml:space="preserve"> = 0.959</t>
  </si>
  <si>
    <t xml:space="preserve"> = -0.5%</t>
  </si>
  <si>
    <t xml:space="preserve"> = -2</t>
  </si>
  <si>
    <t xml:space="preserve"> = 0.9%</t>
  </si>
  <si>
    <t xml:space="preserve"> = 5</t>
  </si>
  <si>
    <t xml:space="preserve"> = 15.7%</t>
  </si>
  <si>
    <t xml:space="preserve"> = 5.1%</t>
  </si>
  <si>
    <t xml:space="preserve"> = 1,132</t>
  </si>
  <si>
    <t xml:space="preserve"> = 24.4%</t>
  </si>
  <si>
    <t xml:space="preserve"> = 0.919</t>
  </si>
  <si>
    <t xml:space="preserve"> = 5.6%</t>
  </si>
  <si>
    <t xml:space="preserve"> = 116</t>
  </si>
  <si>
    <t xml:space="preserve"> = 25.2%</t>
  </si>
  <si>
    <t xml:space="preserve"> = 0.915</t>
  </si>
  <si>
    <t xml:space="preserve"> = 11.0%</t>
  </si>
  <si>
    <t xml:space="preserve"> = 238</t>
  </si>
  <si>
    <t xml:space="preserve"> = 0.780</t>
  </si>
  <si>
    <t xml:space="preserve"> = 1.3%</t>
  </si>
  <si>
    <t xml:space="preserve"> = 88</t>
  </si>
  <si>
    <t xml:space="preserve"> = 34.1%</t>
  </si>
  <si>
    <t xml:space="preserve"> = 0.847</t>
  </si>
  <si>
    <t xml:space="preserve"> = -2.1%</t>
  </si>
  <si>
    <t xml:space="preserve"> = 34.4%</t>
  </si>
  <si>
    <t xml:space="preserve"> = -3.8%</t>
  </si>
  <si>
    <t xml:space="preserve"> = -26</t>
  </si>
  <si>
    <t xml:space="preserve"> = 38.5%</t>
  </si>
  <si>
    <t xml:space="preserve"> = 0.760</t>
  </si>
  <si>
    <t xml:space="preserve"> = -3.6%</t>
  </si>
  <si>
    <t xml:space="preserve"> = -179</t>
  </si>
  <si>
    <t xml:space="preserve"> = -9.1%</t>
  </si>
  <si>
    <t xml:space="preserve"> = -36</t>
  </si>
  <si>
    <t xml:space="preserve"> = 39.6%</t>
  </si>
  <si>
    <t xml:space="preserve"> = -11.5%</t>
  </si>
  <si>
    <t xml:space="preserve"> = -55</t>
  </si>
  <si>
    <t xml:space="preserve"> = 55.8%</t>
  </si>
  <si>
    <t xml:space="preserve"> = 0.720</t>
  </si>
  <si>
    <t xml:space="preserve"> = -4.9%</t>
  </si>
  <si>
    <t xml:space="preserve"> = -87</t>
  </si>
  <si>
    <t xml:space="preserve"> = 0.671</t>
  </si>
  <si>
    <t xml:space="preserve"> = -7.1%</t>
  </si>
  <si>
    <t xml:space="preserve"> = 54.3%</t>
  </si>
  <si>
    <t xml:space="preserve"> = 0.713</t>
  </si>
  <si>
    <t xml:space="preserve"> = -8.8%</t>
  </si>
  <si>
    <t xml:space="preserve"> = 79.7%</t>
  </si>
  <si>
    <t xml:space="preserve"> = 0.752</t>
  </si>
  <si>
    <t xml:space="preserve"> = -18.5%</t>
  </si>
  <si>
    <t xml:space="preserve"> = -189</t>
  </si>
  <si>
    <t xml:space="preserve"> = 90.4%</t>
  </si>
  <si>
    <t xml:space="preserve"> = 0.759</t>
  </si>
  <si>
    <t xml:space="preserve"> = -13.4%</t>
  </si>
  <si>
    <t xml:space="preserve"> = 79.8%</t>
  </si>
  <si>
    <t xml:space="preserve"> = 0.712</t>
  </si>
  <si>
    <t xml:space="preserve"> = -13.6%</t>
  </si>
  <si>
    <t xml:space="preserve"> = -12</t>
  </si>
  <si>
    <t xml:space="preserve"> = 38.2%</t>
  </si>
  <si>
    <t xml:space="preserve"> = 37.5%</t>
  </si>
  <si>
    <t xml:space="preserve"> = 0.884</t>
  </si>
  <si>
    <t xml:space="preserve"> = -2.0%</t>
  </si>
  <si>
    <t xml:space="preserve"> = -99</t>
  </si>
  <si>
    <t xml:space="preserve"> = 40.8%</t>
  </si>
  <si>
    <t xml:space="preserve"> = 0.886</t>
  </si>
  <si>
    <t xml:space="preserve"> = -4.1%</t>
  </si>
  <si>
    <t xml:space="preserve"> = -4</t>
  </si>
  <si>
    <t xml:space="preserve"> = 11.49%</t>
  </si>
  <si>
    <t xml:space="preserve"> = 740</t>
  </si>
  <si>
    <t xml:space="preserve"> = 20.41%</t>
  </si>
  <si>
    <t xml:space="preserve"> = 4,793,988</t>
  </si>
  <si>
    <t xml:space="preserve"> = 1,602,432</t>
  </si>
  <si>
    <t xml:space="preserve"> = 2,188,174</t>
  </si>
  <si>
    <t xml:space="preserve"> = 1,258,166</t>
  </si>
  <si>
    <t xml:space="preserve"> = 589,184</t>
  </si>
  <si>
    <t xml:space="preserve"> = 322,638</t>
  </si>
  <si>
    <t xml:space="preserve"> = 4,193,516</t>
  </si>
  <si>
    <t xml:space="preserve"> = 1,332,396</t>
  </si>
  <si>
    <t xml:space="preserve"> = 2,041,676</t>
  </si>
  <si>
    <t xml:space="preserve"> = 695,789</t>
  </si>
  <si>
    <t xml:space="preserve"> = 299,914</t>
  </si>
  <si>
    <t xml:space="preserve"> = 302,783</t>
  </si>
  <si>
    <t>Stats for All classes</t>
  </si>
  <si>
    <t xml:space="preserve"> = 0.359</t>
  </si>
  <si>
    <t xml:space="preserve"> = 0.417</t>
  </si>
  <si>
    <t xml:space="preserve"> = 0.408</t>
  </si>
  <si>
    <t>Stats for Major Classes - Highway,Arterial,Ramp</t>
  </si>
  <si>
    <t xml:space="preserve"> = 0.294</t>
  </si>
  <si>
    <t xml:space="preserve"> = 97</t>
  </si>
  <si>
    <t xml:space="preserve"> = 0.955</t>
  </si>
  <si>
    <t xml:space="preserve"> = 0.354</t>
  </si>
  <si>
    <t xml:space="preserve"> = 1</t>
  </si>
  <si>
    <t xml:space="preserve"> = 0.351</t>
  </si>
  <si>
    <t xml:space="preserve"> = 2.0%</t>
  </si>
  <si>
    <t xml:space="preserve"> = 16</t>
  </si>
  <si>
    <t>// Mon Jan 09 13:50:08 2012</t>
  </si>
  <si>
    <t xml:space="preserve"> = 2033464</t>
  </si>
  <si>
    <t xml:space="preserve"> = 54423</t>
  </si>
  <si>
    <t xml:space="preserve"> = 1979041</t>
  </si>
  <si>
    <t xml:space="preserve"> = 1805549</t>
  </si>
  <si>
    <t xml:space="preserve"> = 263477</t>
  </si>
  <si>
    <t xml:space="preserve"> = 277619</t>
  </si>
  <si>
    <t xml:space="preserve"> = 643277</t>
  </si>
  <si>
    <t xml:space="preserve"> = 621174</t>
  </si>
  <si>
    <t xml:space="preserve"> = 6.0</t>
  </si>
  <si>
    <t xml:space="preserve"> = 28.1</t>
  </si>
  <si>
    <t xml:space="preserve"> = 18.6</t>
  </si>
  <si>
    <t xml:space="preserve"> = 19.0</t>
  </si>
  <si>
    <t xml:space="preserve"> = 317,351</t>
  </si>
  <si>
    <t xml:space="preserve"> = 11,848,456</t>
  </si>
  <si>
    <t xml:space="preserve"> = 81,866</t>
  </si>
  <si>
    <t xml:space="preserve"> = 42,417</t>
  </si>
  <si>
    <t xml:space="preserve"> = 96,897</t>
  </si>
  <si>
    <t xml:space="preserve"> = 79,155</t>
  </si>
  <si>
    <t xml:space="preserve"> = 17,015</t>
  </si>
  <si>
    <t xml:space="preserve"> = 2,899,961</t>
  </si>
  <si>
    <t xml:space="preserve"> = 1,536,689</t>
  </si>
  <si>
    <t xml:space="preserve"> = 3,579,501</t>
  </si>
  <si>
    <t xml:space="preserve"> = 2,809,532</t>
  </si>
  <si>
    <t xml:space="preserve"> = 1,956,029</t>
  </si>
  <si>
    <t xml:space="preserve"> = 23,012</t>
  </si>
  <si>
    <t xml:space="preserve"> = 291,892</t>
  </si>
  <si>
    <t xml:space="preserve"> = 8,258</t>
  </si>
  <si>
    <t xml:space="preserve"> = 293,687</t>
  </si>
  <si>
    <t xml:space="preserve"> = 2,406</t>
  </si>
  <si>
    <t xml:space="preserve"> = 721,214</t>
  </si>
  <si>
    <t xml:space="preserve"> = 5,739</t>
  </si>
  <si>
    <t xml:space="preserve"> = 649,235</t>
  </si>
  <si>
    <t xml:space="preserve"> = 6,607</t>
  </si>
  <si>
    <t xml:space="preserve"> = 97.2%</t>
  </si>
  <si>
    <t xml:space="preserve"> = 2.8%</t>
  </si>
  <si>
    <t xml:space="preserve"> = 10,754,584</t>
  </si>
  <si>
    <t xml:space="preserve"> = 902,129</t>
  </si>
  <si>
    <t xml:space="preserve"> = 3.68%</t>
  </si>
  <si>
    <t xml:space="preserve"> = 7,287</t>
  </si>
  <si>
    <t xml:space="preserve"> = 1,027,469</t>
  </si>
  <si>
    <t xml:space="preserve"> = 4.67%</t>
  </si>
  <si>
    <t xml:space="preserve"> = 0.65%</t>
  </si>
  <si>
    <t xml:space="preserve"> = 9,598</t>
  </si>
  <si>
    <t xml:space="preserve"> = 411,533</t>
  </si>
  <si>
    <t xml:space="preserve"> = 6.09%</t>
  </si>
  <si>
    <t xml:space="preserve"> = 408</t>
  </si>
  <si>
    <t xml:space="preserve"> = 458,192</t>
  </si>
  <si>
    <t xml:space="preserve"> = 8.49%</t>
  </si>
  <si>
    <t xml:space="preserve"> = 1.21%</t>
  </si>
  <si>
    <t xml:space="preserve"> = 556</t>
  </si>
  <si>
    <t xml:space="preserve"> = 127,168</t>
  </si>
  <si>
    <t xml:space="preserve"> = 0.96%</t>
  </si>
  <si>
    <t xml:space="preserve"> = 2,177</t>
  </si>
  <si>
    <t xml:space="preserve"> = 148,461</t>
  </si>
  <si>
    <t xml:space="preserve"> = 1.69%</t>
  </si>
  <si>
    <t xml:space="preserve"> = 3,090</t>
  </si>
  <si>
    <t xml:space="preserve"> = 174,287</t>
  </si>
  <si>
    <t xml:space="preserve"> = 2.16%</t>
  </si>
  <si>
    <t xml:space="preserve"> = 2,976</t>
  </si>
  <si>
    <t xml:space="preserve"> = 201,935</t>
  </si>
  <si>
    <t xml:space="preserve"> = 1.33%</t>
  </si>
  <si>
    <t xml:space="preserve"> = 3,872</t>
  </si>
  <si>
    <t xml:space="preserve"> = 110,893</t>
  </si>
  <si>
    <t xml:space="preserve"> = 0.19%</t>
  </si>
  <si>
    <t xml:space="preserve"> = 718</t>
  </si>
  <si>
    <t xml:space="preserve"> = 127,824</t>
  </si>
  <si>
    <t xml:space="preserve"> = 881</t>
  </si>
  <si>
    <t xml:space="preserve"> = 50,620</t>
  </si>
  <si>
    <t xml:space="preserve"> = 4.27%</t>
  </si>
  <si>
    <t xml:space="preserve"> = 0.75%</t>
  </si>
  <si>
    <t xml:space="preserve"> = 586</t>
  </si>
  <si>
    <t xml:space="preserve"> = 58,935</t>
  </si>
  <si>
    <t xml:space="preserve"> = 4.20%</t>
  </si>
  <si>
    <t xml:space="preserve"> = 1.26%</t>
  </si>
  <si>
    <t xml:space="preserve"> = 813</t>
  </si>
  <si>
    <t>HBW_Dist</t>
  </si>
  <si>
    <t>HBS_Dist</t>
  </si>
  <si>
    <t>HBO_Dist</t>
  </si>
  <si>
    <t>NHB_Dist</t>
  </si>
  <si>
    <t>HBW_TT</t>
  </si>
  <si>
    <t>HBS_TT</t>
  </si>
  <si>
    <t>HBO_TT</t>
  </si>
  <si>
    <t>NHB_TT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</si>
  <si>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</si>
  <si>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</si>
  <si>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</si>
  <si>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</si>
  <si>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</si>
  <si>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</si>
  <si>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</si>
  <si>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</si>
  <si>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</si>
  <si>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</si>
  <si>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</si>
  <si>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</si>
  <si>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</si>
  <si>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</si>
  <si>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</si>
  <si>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</si>
  <si>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</si>
  <si>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</si>
  <si>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</si>
  <si>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</si>
  <si>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</si>
  <si>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</si>
  <si>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</si>
  <si>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</si>
  <si>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</si>
  <si>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</si>
  <si>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</si>
  <si>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</si>
  <si>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</si>
  <si>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</si>
  <si>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</si>
  <si>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</si>
  <si>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</si>
  <si>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</si>
  <si>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</si>
  <si>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</si>
  <si>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</si>
  <si>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</si>
  <si>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</si>
  <si>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</si>
  <si>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</si>
  <si>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</si>
  <si>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</si>
  <si>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</si>
  <si>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</si>
  <si>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</si>
  <si>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</si>
  <si>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</si>
  <si>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</si>
  <si>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</si>
  <si>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</si>
  <si>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</si>
  <si>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</si>
  <si>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</si>
  <si>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</si>
  <si>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</si>
  <si>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</si>
  <si>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</si>
  <si>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</si>
  <si>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</si>
  <si>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</si>
  <si>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</si>
  <si>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</si>
  <si>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</si>
  <si>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</si>
  <si>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</si>
  <si>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</si>
  <si>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</si>
  <si>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</si>
  <si>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</si>
  <si>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</si>
  <si>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</si>
  <si>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</si>
  <si>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</si>
  <si>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</si>
  <si>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</si>
  <si>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</si>
  <si>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</si>
  <si>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</si>
  <si>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</si>
  <si>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</si>
  <si>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</si>
  <si>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</si>
  <si>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</si>
  <si>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</si>
  <si>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</si>
  <si>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</si>
  <si>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</si>
  <si>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</si>
  <si>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</si>
  <si>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</si>
  <si>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</si>
  <si>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</si>
  <si>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</si>
  <si>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</si>
  <si>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</si>
  <si>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</si>
  <si>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</si>
  <si>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</si>
  <si>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99-100</t>
  </si>
  <si>
    <t>Q:\WGX\09023 - I-81 Syracuse\Model\SMTC_Model_v3p023a\_ESRI &amp; Data Exports\2007 TLD\TLD_Data.xlsx</t>
  </si>
  <si>
    <t>BinMax</t>
  </si>
  <si>
    <t>Production</t>
  </si>
  <si>
    <t>Comparing SMTC Model Outputs</t>
  </si>
  <si>
    <t/>
  </si>
  <si>
    <t>Model Description</t>
  </si>
  <si>
    <t>Scenario Description</t>
  </si>
  <si>
    <t>Iteration #</t>
  </si>
  <si>
    <t>Trip Generation</t>
  </si>
  <si>
    <t>personTrips</t>
  </si>
  <si>
    <t>personTrips_NonMotor</t>
  </si>
  <si>
    <t>personTrips_Motor</t>
  </si>
  <si>
    <t>prod_Int</t>
  </si>
  <si>
    <t>prod_Ext</t>
  </si>
  <si>
    <t>prodHBW_Int</t>
  </si>
  <si>
    <t>prodHBW_Ext</t>
  </si>
  <si>
    <t>prodHBS_Int</t>
  </si>
  <si>
    <t>prodHBS_Ext</t>
  </si>
  <si>
    <t>prodHBO_Int</t>
  </si>
  <si>
    <t>prodHBO_Ext</t>
  </si>
  <si>
    <t>prodNHB_Int</t>
  </si>
  <si>
    <t>prodNHB_Ext</t>
  </si>
  <si>
    <t>Trip Distribution</t>
  </si>
  <si>
    <t>HBW_II_Avg_TT</t>
  </si>
  <si>
    <t>HBW_II_Avg_Len</t>
  </si>
  <si>
    <t>HBS_II_Avg_TT</t>
  </si>
  <si>
    <t>HBS_II_Avg_Len</t>
  </si>
  <si>
    <t>HBO_II_Avg_TT</t>
  </si>
  <si>
    <t>HBO_II_Avg_Len</t>
  </si>
  <si>
    <t>NHB_II_Avg_TT</t>
  </si>
  <si>
    <t>NHB_II_Avg_Len</t>
  </si>
  <si>
    <t>HBW_XI_Avg_TT</t>
  </si>
  <si>
    <t>HBW_XI_Avg_Len</t>
  </si>
  <si>
    <t>HBO_XI_Avg_TT</t>
  </si>
  <si>
    <t>HBO_XI_Avg_Len</t>
  </si>
  <si>
    <t>HBS_XI_Avg_TT</t>
  </si>
  <si>
    <t>HBS_XI_Avg_Len</t>
  </si>
  <si>
    <t>NHB_XI_Avg_TT</t>
  </si>
  <si>
    <t>NHB_XI_Avg_Len</t>
  </si>
  <si>
    <t>HBW_IX_Avg_TT</t>
  </si>
  <si>
    <t>HBW_IX_Avg_Len</t>
  </si>
  <si>
    <t>HBO_IX_Avg_TT</t>
  </si>
  <si>
    <t>HBO_IX_Avg_Len</t>
  </si>
  <si>
    <t>HBS_IX_Avg_TT</t>
  </si>
  <si>
    <t>HBS_IX_Avg_Len</t>
  </si>
  <si>
    <t>NHB_IX_Avg_TT</t>
  </si>
  <si>
    <t>NHB_IX_Avg_Len</t>
  </si>
  <si>
    <t>Mode Choice</t>
  </si>
  <si>
    <t>VHT</t>
  </si>
  <si>
    <t>VMT</t>
  </si>
  <si>
    <t>VHT_HBW</t>
  </si>
  <si>
    <t>VHT_HBS</t>
  </si>
  <si>
    <t>VHT_HBO</t>
  </si>
  <si>
    <t>VHT_NHB</t>
  </si>
  <si>
    <t>VHT_EE</t>
  </si>
  <si>
    <t>VMT_HBW</t>
  </si>
  <si>
    <t>VMT_HBS</t>
  </si>
  <si>
    <t>VMT_HBO</t>
  </si>
  <si>
    <t>VMT_NHB</t>
  </si>
  <si>
    <t>VMT_EE</t>
  </si>
  <si>
    <t>Auto Trips</t>
  </si>
  <si>
    <t>Local Bus Trips</t>
  </si>
  <si>
    <t>Transit B Trips</t>
  </si>
  <si>
    <t>Per_Auto</t>
  </si>
  <si>
    <t>Per_LocalBus</t>
  </si>
  <si>
    <t>Per_TransitB</t>
  </si>
  <si>
    <t>HBW Auto Trips</t>
  </si>
  <si>
    <t>HBW Local Bus Trips</t>
  </si>
  <si>
    <t>HBW Transit B Trips</t>
  </si>
  <si>
    <t>HBS Auto Trips</t>
  </si>
  <si>
    <t>HBS Local Bus Trips</t>
  </si>
  <si>
    <t>HBS Transit B Trips</t>
  </si>
  <si>
    <t>HBO Auto Trips</t>
  </si>
  <si>
    <t>HBO Local Bus Trips</t>
  </si>
  <si>
    <t>HBO Transit B Trips</t>
  </si>
  <si>
    <t>NHB Auto Trips</t>
  </si>
  <si>
    <t>NHB Local Bus Trips</t>
  </si>
  <si>
    <t>NHB Transit B Trips</t>
  </si>
  <si>
    <t>Per_Auto_HBW</t>
  </si>
  <si>
    <t>Per_TransitA_HBW</t>
  </si>
  <si>
    <t>Per_TransitB_HBW</t>
  </si>
  <si>
    <t>Per_Auto_HBS</t>
  </si>
  <si>
    <t>Per_TransitA_HBS</t>
  </si>
  <si>
    <t>Per_TransitB_HBS</t>
  </si>
  <si>
    <t>Per_Auto_HBO</t>
  </si>
  <si>
    <t>Per_TransitA_HBO</t>
  </si>
  <si>
    <t>Per_TransitB_HBO</t>
  </si>
  <si>
    <t>Per_Auto_NHB</t>
  </si>
  <si>
    <t>Per_TransitA_NHB</t>
  </si>
  <si>
    <t>Per_TransitB_NHB</t>
  </si>
  <si>
    <t>Assignment</t>
  </si>
  <si>
    <t>VMT, VoC, and Delay</t>
  </si>
  <si>
    <t>24H VMT</t>
  </si>
  <si>
    <t>AM VMT</t>
  </si>
  <si>
    <t>AM %VMT with VoC &gt; .75</t>
  </si>
  <si>
    <t>AM %VMT with VoC &gt; 1</t>
  </si>
  <si>
    <t>PM VMT</t>
  </si>
  <si>
    <t>PM %VMT with VoC &gt; .75</t>
  </si>
  <si>
    <t>PM %VMT with VoC &gt; 1</t>
  </si>
  <si>
    <t>Interstate / Freeway</t>
  </si>
  <si>
    <t>Model vs Count Data</t>
  </si>
  <si>
    <t>Correlation and Error</t>
  </si>
  <si>
    <t>Ramps</t>
  </si>
  <si>
    <t>Node Volume to Capacity</t>
  </si>
  <si>
    <t>AM % of Nodes with VoC &gt; 1</t>
  </si>
  <si>
    <t>AM % of Nodes with VoC &gt; .75</t>
  </si>
  <si>
    <t>AM % of Nodes with VoC &gt; .5</t>
  </si>
  <si>
    <t>PM % of Nodes with VoC &gt; 1</t>
  </si>
  <si>
    <t>PM % of Nodes with VoC &gt; .75</t>
  </si>
  <si>
    <t>PM % of Nodes with VoC &gt; .5</t>
  </si>
  <si>
    <t>24H_VMT</t>
  </si>
  <si>
    <t>2014.txt</t>
  </si>
  <si>
    <t>4</t>
  </si>
  <si>
    <t>Mon Sep 01 16:17:13 2014</t>
  </si>
  <si>
    <t>Granby</t>
  </si>
  <si>
    <t>*Household numbers include group quatersresidents, with one group quarters resident equivalent to one household</t>
  </si>
  <si>
    <t>Households*</t>
  </si>
  <si>
    <t>/City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</si>
</sst>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0.0%"/>
    <numFmt numFmtId="168" formatCode="_(* #,##0_);_(* \(#,##0\);_(* &quot;-&quot;??_);_(@_)"/>
    <numFmt numFmtId="169" formatCode="0.000"/>
  </numFmts>
  <fonts count="6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rgb="FF00B05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Cambria Math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i/>
      <vertAlign val="subscript"/>
      <sz val="12"/>
      <color theme="1"/>
      <name val="Calibri"/>
      <family val="2"/>
    </font>
    <font>
      <i/>
      <vertAlign val="subscript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Wingdings"/>
      <charset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27" applyNumberFormat="0" applyAlignment="0" applyProtection="0"/>
    <xf numFmtId="0" fontId="35" fillId="13" borderId="28" applyNumberFormat="0" applyAlignment="0" applyProtection="0"/>
    <xf numFmtId="0" fontId="36" fillId="13" borderId="27" applyNumberFormat="0" applyAlignment="0" applyProtection="0"/>
    <xf numFmtId="0" fontId="37" fillId="0" borderId="29" applyNumberFormat="0" applyFill="0" applyAlignment="0" applyProtection="0"/>
    <xf numFmtId="0" fontId="38" fillId="14" borderId="30" applyNumberFormat="0" applyAlignment="0" applyProtection="0"/>
    <xf numFmtId="0" fontId="39" fillId="0" borderId="0" applyNumberFormat="0" applyFill="0" applyBorder="0" applyAlignment="0" applyProtection="0"/>
    <xf numFmtId="0" fontId="3" fillId="15" borderId="31" applyNumberFormat="0" applyFont="0" applyAlignment="0" applyProtection="0"/>
    <xf numFmtId="0" fontId="40" fillId="0" borderId="0" applyNumberFormat="0" applyFill="0" applyBorder="0" applyAlignment="0" applyProtection="0"/>
    <xf numFmtId="0" fontId="4" fillId="0" borderId="32" applyNumberFormat="0" applyFill="0" applyAlignment="0" applyProtection="0"/>
    <xf numFmtId="0" fontId="4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1" fillId="39" borderId="0" applyNumberFormat="0" applyBorder="0" applyAlignment="0" applyProtection="0"/>
    <xf numFmtId="43" fontId="3" fillId="0" borderId="0" applyFont="0" applyFill="0" applyBorder="0" applyAlignment="0" applyProtection="0"/>
  </cellStyleXfs>
  <cellXfs count="36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5" xfId="0" applyFill="1" applyBorder="1"/>
    <xf numFmtId="0" fontId="0" fillId="3" borderId="9" xfId="0" applyFill="1" applyBorder="1" applyAlignment="1">
      <alignment horizontal="center"/>
    </xf>
    <xf numFmtId="0" fontId="0" fillId="2" borderId="0" xfId="0" applyFont="1" applyFill="1"/>
    <xf numFmtId="164" fontId="2" fillId="2" borderId="5" xfId="1" applyNumberFormat="1" applyFont="1" applyFill="1" applyBorder="1" applyAlignment="1">
      <alignment horizontal="left" vertical="center"/>
    </xf>
    <xf numFmtId="164" fontId="2" fillId="2" borderId="8" xfId="1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9" fillId="3" borderId="14" xfId="2" applyFont="1" applyFill="1" applyBorder="1" applyAlignment="1">
      <alignment horizontal="left" vertical="center" indent="1"/>
    </xf>
    <xf numFmtId="0" fontId="9" fillId="3" borderId="15" xfId="2" applyFont="1" applyFill="1" applyBorder="1" applyAlignment="1">
      <alignment horizontal="right" vertical="center" wrapText="1" indent="1"/>
    </xf>
    <xf numFmtId="0" fontId="9" fillId="3" borderId="9" xfId="2" applyFont="1" applyFill="1" applyBorder="1" applyAlignment="1">
      <alignment horizontal="right" vertical="center" wrapText="1" indent="1"/>
    </xf>
    <xf numFmtId="3" fontId="10" fillId="2" borderId="0" xfId="2" applyNumberFormat="1" applyFont="1" applyFill="1" applyBorder="1" applyAlignment="1">
      <alignment horizontal="right" indent="1"/>
    </xf>
    <xf numFmtId="3" fontId="10" fillId="2" borderId="5" xfId="2" applyNumberFormat="1" applyFont="1" applyFill="1" applyBorder="1" applyAlignment="1">
      <alignment horizontal="right" indent="1"/>
    </xf>
    <xf numFmtId="3" fontId="7" fillId="2" borderId="0" xfId="3" applyNumberFormat="1" applyFont="1" applyFill="1" applyBorder="1" applyAlignment="1">
      <alignment horizontal="right" indent="1"/>
    </xf>
    <xf numFmtId="0" fontId="0" fillId="2" borderId="0" xfId="0" applyFill="1" applyBorder="1"/>
    <xf numFmtId="0" fontId="0" fillId="3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3" xfId="0" applyFill="1" applyBorder="1"/>
    <xf numFmtId="0" fontId="0" fillId="2" borderId="11" xfId="0" applyFill="1" applyBorder="1"/>
    <xf numFmtId="0" fontId="0" fillId="2" borderId="12" xfId="0" applyFill="1" applyBorder="1"/>
    <xf numFmtId="164" fontId="5" fillId="2" borderId="0" xfId="4" applyNumberFormat="1" applyFont="1" applyFill="1" applyBorder="1" applyAlignment="1">
      <alignment horizontal="right" indent="1"/>
    </xf>
    <xf numFmtId="0" fontId="1" fillId="2" borderId="0" xfId="4" applyFill="1"/>
    <xf numFmtId="0" fontId="13" fillId="2" borderId="0" xfId="4" applyFont="1" applyFill="1"/>
    <xf numFmtId="0" fontId="1" fillId="2" borderId="0" xfId="4" applyFont="1" applyFill="1"/>
    <xf numFmtId="0" fontId="5" fillId="2" borderId="0" xfId="4" applyFont="1" applyFill="1" applyBorder="1" applyAlignment="1">
      <alignment horizontal="left" indent="1"/>
    </xf>
    <xf numFmtId="164" fontId="5" fillId="2" borderId="0" xfId="4" applyNumberFormat="1" applyFont="1" applyFill="1" applyBorder="1" applyAlignment="1">
      <alignment horizontal="left" indent="1"/>
    </xf>
    <xf numFmtId="165" fontId="5" fillId="2" borderId="0" xfId="4" applyNumberFormat="1" applyFont="1" applyFill="1" applyBorder="1" applyAlignment="1">
      <alignment horizontal="right" indent="1"/>
    </xf>
    <xf numFmtId="3" fontId="10" fillId="2" borderId="0" xfId="4" applyNumberFormat="1" applyFont="1" applyFill="1" applyBorder="1" applyAlignment="1">
      <alignment horizontal="center"/>
    </xf>
    <xf numFmtId="165" fontId="10" fillId="2" borderId="0" xfId="4" applyNumberFormat="1" applyFont="1" applyFill="1" applyBorder="1" applyAlignment="1">
      <alignment horizontal="center"/>
    </xf>
    <xf numFmtId="0" fontId="9" fillId="3" borderId="14" xfId="4" applyFont="1" applyFill="1" applyBorder="1" applyAlignment="1">
      <alignment horizontal="left" vertical="center" indent="1"/>
    </xf>
    <xf numFmtId="0" fontId="9" fillId="3" borderId="15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/>
    <xf numFmtId="165" fontId="10" fillId="2" borderId="5" xfId="4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10" fillId="2" borderId="6" xfId="4" applyFont="1" applyFill="1" applyBorder="1" applyAlignment="1"/>
    <xf numFmtId="3" fontId="10" fillId="2" borderId="7" xfId="4" applyNumberFormat="1" applyFont="1" applyFill="1" applyBorder="1" applyAlignment="1">
      <alignment horizontal="center"/>
    </xf>
    <xf numFmtId="165" fontId="10" fillId="2" borderId="7" xfId="4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>
      <alignment horizontal="center"/>
    </xf>
    <xf numFmtId="0" fontId="3" fillId="2" borderId="0" xfId="0" applyFont="1" applyFill="1"/>
    <xf numFmtId="0" fontId="7" fillId="2" borderId="0" xfId="4" applyFont="1" applyFill="1" applyAlignment="1">
      <alignment horizontal="center"/>
    </xf>
    <xf numFmtId="2" fontId="7" fillId="2" borderId="0" xfId="4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0" fillId="2" borderId="0" xfId="5" applyFont="1" applyFill="1"/>
    <xf numFmtId="0" fontId="9" fillId="3" borderId="13" xfId="5" applyFont="1" applyFill="1" applyBorder="1" applyAlignment="1">
      <alignment horizontal="left" vertical="center" indent="1"/>
    </xf>
    <xf numFmtId="0" fontId="9" fillId="3" borderId="9" xfId="5" applyFont="1" applyFill="1" applyBorder="1" applyAlignment="1">
      <alignment horizontal="right" vertical="center" wrapText="1" indent="1"/>
    </xf>
    <xf numFmtId="0" fontId="10" fillId="2" borderId="10" xfId="5" applyFont="1" applyFill="1" applyBorder="1" applyAlignment="1">
      <alignment horizontal="center"/>
    </xf>
    <xf numFmtId="4" fontId="10" fillId="2" borderId="3" xfId="5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10" fillId="2" borderId="5" xfId="5" applyNumberFormat="1" applyFont="1" applyFill="1" applyBorder="1" applyAlignment="1">
      <alignment horizontal="center"/>
    </xf>
    <xf numFmtId="0" fontId="10" fillId="2" borderId="11" xfId="5" applyFont="1" applyFill="1" applyBorder="1" applyAlignment="1">
      <alignment horizontal="center"/>
    </xf>
    <xf numFmtId="0" fontId="10" fillId="2" borderId="12" xfId="5" applyFont="1" applyFill="1" applyBorder="1" applyAlignment="1">
      <alignment horizontal="center"/>
    </xf>
    <xf numFmtId="4" fontId="10" fillId="2" borderId="8" xfId="5" applyNumberFormat="1" applyFont="1" applyFill="1" applyBorder="1" applyAlignment="1">
      <alignment horizontal="center"/>
    </xf>
    <xf numFmtId="49" fontId="9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Alignment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9" fillId="3" borderId="15" xfId="2" applyFont="1" applyFill="1" applyBorder="1" applyAlignment="1">
      <alignment horizontal="left" vertical="center" indent="1"/>
    </xf>
    <xf numFmtId="0" fontId="10" fillId="2" borderId="4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6" fillId="2" borderId="0" xfId="3" applyFont="1" applyFill="1" applyBorder="1" applyAlignment="1">
      <alignment horizontal="right" vertical="center" wrapText="1" indent="1"/>
    </xf>
    <xf numFmtId="0" fontId="6" fillId="2" borderId="0" xfId="3" applyFont="1" applyFill="1" applyBorder="1" applyAlignment="1">
      <alignment horizontal="left" indent="1"/>
    </xf>
    <xf numFmtId="3" fontId="10" fillId="2" borderId="0" xfId="3" applyNumberFormat="1" applyFont="1" applyFill="1" applyBorder="1" applyAlignment="1">
      <alignment horizontal="right" indent="1"/>
    </xf>
    <xf numFmtId="1" fontId="10" fillId="2" borderId="0" xfId="3" applyNumberFormat="1" applyFont="1" applyFill="1" applyBorder="1" applyAlignment="1">
      <alignment horizontal="center"/>
    </xf>
    <xf numFmtId="1" fontId="10" fillId="2" borderId="1" xfId="3" applyNumberFormat="1" applyFont="1" applyFill="1" applyBorder="1" applyAlignment="1">
      <alignment horizontal="center"/>
    </xf>
    <xf numFmtId="1" fontId="10" fillId="2" borderId="2" xfId="3" applyNumberFormat="1" applyFont="1" applyFill="1" applyBorder="1" applyAlignment="1">
      <alignment horizontal="center"/>
    </xf>
    <xf numFmtId="1" fontId="10" fillId="2" borderId="4" xfId="3" applyNumberFormat="1" applyFont="1" applyFill="1" applyBorder="1" applyAlignment="1">
      <alignment horizontal="center"/>
    </xf>
    <xf numFmtId="1" fontId="10" fillId="2" borderId="6" xfId="3" applyNumberFormat="1" applyFont="1" applyFill="1" applyBorder="1" applyAlignment="1">
      <alignment horizontal="center"/>
    </xf>
    <xf numFmtId="1" fontId="10" fillId="2" borderId="7" xfId="3" applyNumberFormat="1" applyFont="1" applyFill="1" applyBorder="1" applyAlignment="1">
      <alignment horizontal="center"/>
    </xf>
    <xf numFmtId="0" fontId="16" fillId="3" borderId="14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6" fillId="3" borderId="9" xfId="3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right" indent="1"/>
    </xf>
    <xf numFmtId="3" fontId="10" fillId="2" borderId="7" xfId="3" applyNumberFormat="1" applyFont="1" applyFill="1" applyBorder="1" applyAlignment="1">
      <alignment horizontal="right" indent="1"/>
    </xf>
    <xf numFmtId="3" fontId="10" fillId="2" borderId="1" xfId="3" applyNumberFormat="1" applyFont="1" applyFill="1" applyBorder="1" applyAlignment="1">
      <alignment horizontal="right" indent="1"/>
    </xf>
    <xf numFmtId="3" fontId="10" fillId="2" borderId="4" xfId="3" applyNumberFormat="1" applyFont="1" applyFill="1" applyBorder="1" applyAlignment="1">
      <alignment horizontal="right" indent="1"/>
    </xf>
    <xf numFmtId="3" fontId="10" fillId="2" borderId="6" xfId="3" applyNumberFormat="1" applyFont="1" applyFill="1" applyBorder="1" applyAlignment="1">
      <alignment horizontal="right" indent="1"/>
    </xf>
    <xf numFmtId="1" fontId="0" fillId="2" borderId="0" xfId="0" applyNumberFormat="1" applyFill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3" fontId="8" fillId="2" borderId="0" xfId="0" applyNumberFormat="1" applyFont="1" applyFill="1"/>
    <xf numFmtId="0" fontId="19" fillId="2" borderId="0" xfId="0" applyFont="1" applyFill="1"/>
    <xf numFmtId="0" fontId="20" fillId="2" borderId="0" xfId="0" applyFont="1" applyFill="1"/>
    <xf numFmtId="0" fontId="21" fillId="2" borderId="16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9" fontId="8" fillId="2" borderId="0" xfId="0" applyNumberFormat="1" applyFont="1" applyFill="1"/>
    <xf numFmtId="0" fontId="8" fillId="2" borderId="19" xfId="0" applyFont="1" applyFill="1" applyBorder="1"/>
    <xf numFmtId="0" fontId="21" fillId="2" borderId="0" xfId="0" applyFont="1" applyFill="1" applyBorder="1"/>
    <xf numFmtId="0" fontId="8" fillId="2" borderId="0" xfId="0" applyFont="1" applyFill="1" applyBorder="1"/>
    <xf numFmtId="0" fontId="8" fillId="2" borderId="20" xfId="0" applyFont="1" applyFill="1" applyBorder="1"/>
    <xf numFmtId="0" fontId="8" fillId="2" borderId="21" xfId="0" applyFont="1" applyFill="1" applyBorder="1"/>
    <xf numFmtId="0" fontId="8" fillId="2" borderId="22" xfId="0" applyFont="1" applyFill="1" applyBorder="1"/>
    <xf numFmtId="0" fontId="21" fillId="2" borderId="23" xfId="0" applyFont="1" applyFill="1" applyBorder="1"/>
    <xf numFmtId="0" fontId="22" fillId="2" borderId="0" xfId="0" applyFont="1" applyFill="1"/>
    <xf numFmtId="3" fontId="21" fillId="2" borderId="0" xfId="0" applyNumberFormat="1" applyFont="1" applyFill="1"/>
    <xf numFmtId="3" fontId="21" fillId="2" borderId="16" xfId="0" applyNumberFormat="1" applyFont="1" applyFill="1" applyBorder="1"/>
    <xf numFmtId="3" fontId="8" fillId="2" borderId="17" xfId="0" applyNumberFormat="1" applyFont="1" applyFill="1" applyBorder="1"/>
    <xf numFmtId="3" fontId="8" fillId="2" borderId="18" xfId="0" applyNumberFormat="1" applyFont="1" applyFill="1" applyBorder="1"/>
    <xf numFmtId="3" fontId="8" fillId="2" borderId="19" xfId="0" applyNumberFormat="1" applyFont="1" applyFill="1" applyBorder="1"/>
    <xf numFmtId="3" fontId="21" fillId="2" borderId="0" xfId="0" applyNumberFormat="1" applyFont="1" applyFill="1" applyBorder="1"/>
    <xf numFmtId="3" fontId="8" fillId="2" borderId="0" xfId="0" applyNumberFormat="1" applyFont="1" applyFill="1" applyBorder="1"/>
    <xf numFmtId="3" fontId="8" fillId="2" borderId="20" xfId="0" applyNumberFormat="1" applyFont="1" applyFill="1" applyBorder="1"/>
    <xf numFmtId="3" fontId="8" fillId="2" borderId="21" xfId="0" applyNumberFormat="1" applyFont="1" applyFill="1" applyBorder="1"/>
    <xf numFmtId="3" fontId="8" fillId="2" borderId="22" xfId="0" applyNumberFormat="1" applyFont="1" applyFill="1" applyBorder="1"/>
    <xf numFmtId="3" fontId="21" fillId="2" borderId="23" xfId="0" applyNumberFormat="1" applyFont="1" applyFill="1" applyBorder="1"/>
    <xf numFmtId="3" fontId="8" fillId="2" borderId="16" xfId="0" applyNumberFormat="1" applyFont="1" applyFill="1" applyBorder="1"/>
    <xf numFmtId="9" fontId="23" fillId="2" borderId="0" xfId="0" applyNumberFormat="1" applyFont="1" applyFill="1"/>
    <xf numFmtId="3" fontId="8" fillId="2" borderId="23" xfId="0" applyNumberFormat="1" applyFont="1" applyFill="1" applyBorder="1"/>
    <xf numFmtId="9" fontId="24" fillId="2" borderId="0" xfId="0" applyNumberFormat="1" applyFont="1" applyFill="1"/>
    <xf numFmtId="0" fontId="24" fillId="2" borderId="0" xfId="0" applyFont="1" applyFill="1"/>
    <xf numFmtId="0" fontId="0" fillId="3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4" fillId="5" borderId="0" xfId="0" applyFont="1" applyFill="1"/>
    <xf numFmtId="166" fontId="0" fillId="2" borderId="0" xfId="0" applyNumberFormat="1" applyFill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0" fontId="25" fillId="2" borderId="6" xfId="0" applyFont="1" applyFill="1" applyBorder="1"/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5" fillId="2" borderId="14" xfId="0" applyFont="1" applyFill="1" applyBorder="1"/>
    <xf numFmtId="0" fontId="25" fillId="2" borderId="15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 applyAlignment="1">
      <alignment horizontal="right"/>
    </xf>
    <xf numFmtId="0" fontId="6" fillId="2" borderId="14" xfId="3" applyFont="1" applyFill="1" applyBorder="1" applyAlignment="1">
      <alignment horizontal="left" indent="1"/>
    </xf>
    <xf numFmtId="3" fontId="10" fillId="2" borderId="15" xfId="3" applyNumberFormat="1" applyFont="1" applyFill="1" applyBorder="1" applyAlignment="1">
      <alignment horizontal="right" indent="1"/>
    </xf>
    <xf numFmtId="3" fontId="10" fillId="2" borderId="9" xfId="3" applyNumberFormat="1" applyFont="1" applyFill="1" applyBorder="1" applyAlignment="1">
      <alignment horizontal="right" indent="1"/>
    </xf>
    <xf numFmtId="0" fontId="0" fillId="8" borderId="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0" xfId="0" applyFill="1"/>
    <xf numFmtId="0" fontId="0" fillId="8" borderId="0" xfId="0" applyFill="1" applyBorder="1"/>
    <xf numFmtId="0" fontId="0" fillId="4" borderId="0" xfId="0" applyFill="1"/>
    <xf numFmtId="3" fontId="10" fillId="2" borderId="15" xfId="2" applyNumberFormat="1" applyFont="1" applyFill="1" applyBorder="1" applyAlignment="1">
      <alignment horizontal="right" indent="1"/>
    </xf>
    <xf numFmtId="3" fontId="10" fillId="2" borderId="9" xfId="2" applyNumberFormat="1" applyFont="1" applyFill="1" applyBorder="1" applyAlignment="1">
      <alignment horizontal="right" indent="1"/>
    </xf>
    <xf numFmtId="0" fontId="26" fillId="3" borderId="1" xfId="2" applyFont="1" applyFill="1" applyBorder="1" applyAlignment="1">
      <alignment horizontal="left" vertical="center" indent="1"/>
    </xf>
    <xf numFmtId="0" fontId="26" fillId="3" borderId="3" xfId="2" applyFont="1" applyFill="1" applyBorder="1" applyAlignment="1">
      <alignment horizontal="left" vertical="center" indent="1"/>
    </xf>
    <xf numFmtId="0" fontId="26" fillId="3" borderId="6" xfId="2" applyFont="1" applyFill="1" applyBorder="1" applyAlignment="1">
      <alignment horizontal="left" vertical="center" indent="1"/>
    </xf>
    <xf numFmtId="0" fontId="26" fillId="3" borderId="8" xfId="2" applyFont="1" applyFill="1" applyBorder="1" applyAlignment="1">
      <alignment horizontal="left" vertical="center" indent="1"/>
    </xf>
    <xf numFmtId="0" fontId="26" fillId="3" borderId="6" xfId="2" applyFont="1" applyFill="1" applyBorder="1" applyAlignment="1">
      <alignment horizontal="right" vertical="center"/>
    </xf>
    <xf numFmtId="0" fontId="26" fillId="3" borderId="7" xfId="2" applyFont="1" applyFill="1" applyBorder="1" applyAlignment="1">
      <alignment horizontal="right" vertical="center"/>
    </xf>
    <xf numFmtId="0" fontId="26" fillId="3" borderId="8" xfId="2" applyFont="1" applyFill="1" applyBorder="1" applyAlignment="1">
      <alignment horizontal="right" vertical="center"/>
    </xf>
    <xf numFmtId="3" fontId="8" fillId="0" borderId="2" xfId="0" applyNumberFormat="1" applyFont="1" applyBorder="1"/>
    <xf numFmtId="9" fontId="8" fillId="0" borderId="3" xfId="8" applyNumberFormat="1" applyFont="1" applyBorder="1"/>
    <xf numFmtId="9" fontId="8" fillId="0" borderId="3" xfId="8" applyFont="1" applyBorder="1"/>
    <xf numFmtId="0" fontId="8" fillId="0" borderId="5" xfId="0" applyFont="1" applyBorder="1"/>
    <xf numFmtId="3" fontId="8" fillId="0" borderId="0" xfId="0" applyNumberFormat="1" applyFont="1" applyBorder="1"/>
    <xf numFmtId="9" fontId="8" fillId="0" borderId="5" xfId="8" applyNumberFormat="1" applyFont="1" applyBorder="1"/>
    <xf numFmtId="9" fontId="8" fillId="0" borderId="5" xfId="8" applyFont="1" applyBorder="1"/>
    <xf numFmtId="9" fontId="8" fillId="0" borderId="5" xfId="8" applyFont="1" applyBorder="1" applyAlignment="1">
      <alignment horizontal="right"/>
    </xf>
    <xf numFmtId="3" fontId="8" fillId="0" borderId="7" xfId="0" applyNumberFormat="1" applyFont="1" applyBorder="1"/>
    <xf numFmtId="9" fontId="8" fillId="0" borderId="8" xfId="8" applyNumberFormat="1" applyFont="1" applyBorder="1"/>
    <xf numFmtId="9" fontId="8" fillId="0" borderId="8" xfId="8" applyFont="1" applyBorder="1"/>
    <xf numFmtId="167" fontId="25" fillId="2" borderId="7" xfId="0" applyNumberFormat="1" applyFont="1" applyFill="1" applyBorder="1" applyAlignment="1">
      <alignment horizontal="center"/>
    </xf>
    <xf numFmtId="167" fontId="25" fillId="2" borderId="15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/>
    <xf numFmtId="3" fontId="10" fillId="2" borderId="8" xfId="3" applyNumberFormat="1" applyFont="1" applyFill="1" applyBorder="1" applyAlignment="1">
      <alignment horizontal="right"/>
    </xf>
    <xf numFmtId="3" fontId="10" fillId="2" borderId="3" xfId="3" applyNumberFormat="1" applyFont="1" applyFill="1" applyBorder="1" applyAlignment="1">
      <alignment horizontal="right"/>
    </xf>
    <xf numFmtId="3" fontId="10" fillId="2" borderId="5" xfId="3" applyNumberFormat="1" applyFont="1" applyFill="1" applyBorder="1" applyAlignment="1">
      <alignment horizontal="right"/>
    </xf>
    <xf numFmtId="0" fontId="0" fillId="0" borderId="0" xfId="0"/>
    <xf numFmtId="0" fontId="0" fillId="0" borderId="0" xfId="0" applyNumberFormat="1"/>
    <xf numFmtId="0" fontId="44" fillId="0" borderId="0" xfId="0" applyFont="1"/>
    <xf numFmtId="0" fontId="47" fillId="0" borderId="0" xfId="0" applyFont="1" applyAlignment="1">
      <alignment vertical="top"/>
    </xf>
    <xf numFmtId="0" fontId="12" fillId="0" borderId="0" xfId="0" applyFont="1"/>
    <xf numFmtId="49" fontId="0" fillId="0" borderId="0" xfId="0" applyNumberFormat="1"/>
    <xf numFmtId="49" fontId="51" fillId="0" borderId="0" xfId="0" applyNumberFormat="1" applyFont="1"/>
    <xf numFmtId="0" fontId="5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45" fillId="0" borderId="14" xfId="0" applyNumberFormat="1" applyFont="1" applyBorder="1" applyAlignment="1">
      <alignment horizontal="right"/>
    </xf>
    <xf numFmtId="49" fontId="45" fillId="0" borderId="15" xfId="0" applyNumberFormat="1" applyFont="1" applyBorder="1" applyAlignment="1">
      <alignment horizontal="right"/>
    </xf>
    <xf numFmtId="49" fontId="45" fillId="0" borderId="9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0" xfId="0" applyNumberFormat="1"/>
    <xf numFmtId="167" fontId="0" fillId="0" borderId="5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167" fontId="0" fillId="0" borderId="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4" fillId="40" borderId="1" xfId="0" applyFont="1" applyFill="1" applyBorder="1" applyAlignment="1">
      <alignment horizontal="left" indent="1"/>
    </xf>
    <xf numFmtId="0" fontId="4" fillId="40" borderId="14" xfId="0" applyFont="1" applyFill="1" applyBorder="1" applyAlignment="1">
      <alignment horizontal="left" indent="1"/>
    </xf>
    <xf numFmtId="0" fontId="4" fillId="40" borderId="15" xfId="0" applyFont="1" applyFill="1" applyBorder="1" applyAlignment="1">
      <alignment horizontal="center"/>
    </xf>
    <xf numFmtId="0" fontId="4" fillId="40" borderId="9" xfId="0" applyFont="1" applyFill="1" applyBorder="1" applyAlignment="1">
      <alignment horizontal="center"/>
    </xf>
    <xf numFmtId="0" fontId="52" fillId="41" borderId="33" xfId="0" applyFont="1" applyFill="1" applyBorder="1" applyAlignment="1">
      <alignment horizontal="center"/>
    </xf>
    <xf numFmtId="0" fontId="52" fillId="41" borderId="34" xfId="0" applyFont="1" applyFill="1" applyBorder="1" applyAlignment="1">
      <alignment horizontal="center"/>
    </xf>
    <xf numFmtId="0" fontId="52" fillId="41" borderId="35" xfId="0" applyFont="1" applyFill="1" applyBorder="1" applyAlignment="1">
      <alignment horizontal="center"/>
    </xf>
    <xf numFmtId="0" fontId="53" fillId="42" borderId="36" xfId="0" applyFont="1" applyFill="1" applyBorder="1" applyAlignment="1">
      <alignment horizontal="center"/>
    </xf>
    <xf numFmtId="0" fontId="53" fillId="42" borderId="0" xfId="0" applyFont="1" applyFill="1" applyAlignment="1">
      <alignment horizontal="center"/>
    </xf>
    <xf numFmtId="0" fontId="53" fillId="42" borderId="0" xfId="0" applyFont="1" applyFill="1" applyAlignment="1">
      <alignment horizontal="right" indent="1"/>
    </xf>
    <xf numFmtId="0" fontId="53" fillId="42" borderId="37" xfId="0" applyFont="1" applyFill="1" applyBorder="1" applyAlignment="1">
      <alignment horizontal="right" indent="1"/>
    </xf>
    <xf numFmtId="3" fontId="53" fillId="42" borderId="0" xfId="0" applyNumberFormat="1" applyFont="1" applyFill="1" applyAlignment="1">
      <alignment horizontal="right" indent="1"/>
    </xf>
    <xf numFmtId="3" fontId="53" fillId="42" borderId="37" xfId="0" applyNumberFormat="1" applyFont="1" applyFill="1" applyBorder="1" applyAlignment="1">
      <alignment horizontal="right" indent="1"/>
    </xf>
    <xf numFmtId="0" fontId="53" fillId="42" borderId="38" xfId="0" applyFont="1" applyFill="1" applyBorder="1" applyAlignment="1">
      <alignment horizontal="center"/>
    </xf>
    <xf numFmtId="0" fontId="53" fillId="42" borderId="39" xfId="0" applyFont="1" applyFill="1" applyBorder="1" applyAlignment="1">
      <alignment horizontal="center"/>
    </xf>
    <xf numFmtId="3" fontId="53" fillId="42" borderId="39" xfId="0" applyNumberFormat="1" applyFont="1" applyFill="1" applyBorder="1" applyAlignment="1">
      <alignment horizontal="right" indent="1"/>
    </xf>
    <xf numFmtId="3" fontId="53" fillId="42" borderId="40" xfId="0" applyNumberFormat="1" applyFont="1" applyFill="1" applyBorder="1" applyAlignment="1">
      <alignment horizontal="right" indent="1"/>
    </xf>
    <xf numFmtId="0" fontId="43" fillId="0" borderId="0" xfId="0" applyFont="1"/>
    <xf numFmtId="0" fontId="8" fillId="0" borderId="0" xfId="0" applyFont="1"/>
    <xf numFmtId="0" fontId="54" fillId="0" borderId="0" xfId="0" applyFont="1" applyAlignment="1">
      <alignment horizontal="left" indent="4"/>
    </xf>
    <xf numFmtId="0" fontId="19" fillId="40" borderId="14" xfId="0" applyFont="1" applyFill="1" applyBorder="1"/>
    <xf numFmtId="0" fontId="19" fillId="40" borderId="9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16" fillId="3" borderId="9" xfId="3" applyFont="1" applyFill="1" applyBorder="1" applyAlignment="1">
      <alignment horizontal="right" vertical="center" wrapText="1"/>
    </xf>
    <xf numFmtId="3" fontId="10" fillId="2" borderId="9" xfId="3" applyNumberFormat="1" applyFont="1" applyFill="1" applyBorder="1" applyAlignment="1">
      <alignment horizontal="right"/>
    </xf>
    <xf numFmtId="4" fontId="0" fillId="0" borderId="0" xfId="0" applyNumberFormat="1"/>
    <xf numFmtId="168" fontId="0" fillId="0" borderId="0" xfId="50" applyNumberFormat="1" applyFont="1"/>
    <xf numFmtId="0" fontId="53" fillId="43" borderId="33" xfId="0" applyFont="1" applyFill="1" applyBorder="1" applyAlignment="1">
      <alignment horizontal="center"/>
    </xf>
    <xf numFmtId="0" fontId="53" fillId="43" borderId="34" xfId="0" applyFont="1" applyFill="1" applyBorder="1" applyAlignment="1">
      <alignment horizontal="center"/>
    </xf>
    <xf numFmtId="0" fontId="53" fillId="43" borderId="34" xfId="0" applyFont="1" applyFill="1" applyBorder="1" applyAlignment="1">
      <alignment horizontal="center" wrapText="1"/>
    </xf>
    <xf numFmtId="0" fontId="53" fillId="43" borderId="35" xfId="0" applyFont="1" applyFill="1" applyBorder="1" applyAlignment="1">
      <alignment horizontal="center"/>
    </xf>
    <xf numFmtId="3" fontId="53" fillId="42" borderId="0" xfId="0" applyNumberFormat="1" applyFont="1" applyFill="1" applyAlignment="1">
      <alignment horizontal="center"/>
    </xf>
    <xf numFmtId="3" fontId="53" fillId="42" borderId="0" xfId="0" applyNumberFormat="1" applyFont="1" applyFill="1" applyAlignment="1">
      <alignment horizontal="center" wrapText="1"/>
    </xf>
    <xf numFmtId="9" fontId="53" fillId="42" borderId="37" xfId="0" applyNumberFormat="1" applyFont="1" applyFill="1" applyBorder="1" applyAlignment="1">
      <alignment horizontal="center"/>
    </xf>
    <xf numFmtId="3" fontId="53" fillId="42" borderId="39" xfId="0" applyNumberFormat="1" applyFont="1" applyFill="1" applyBorder="1" applyAlignment="1">
      <alignment horizontal="center"/>
    </xf>
    <xf numFmtId="9" fontId="53" fillId="42" borderId="40" xfId="0" applyNumberFormat="1" applyFont="1" applyFill="1" applyBorder="1" applyAlignment="1">
      <alignment horizontal="center"/>
    </xf>
    <xf numFmtId="1" fontId="0" fillId="0" borderId="0" xfId="0" applyNumberFormat="1"/>
    <xf numFmtId="166" fontId="53" fillId="42" borderId="0" xfId="0" applyNumberFormat="1" applyFont="1" applyFill="1" applyAlignment="1">
      <alignment horizontal="center"/>
    </xf>
    <xf numFmtId="166" fontId="53" fillId="42" borderId="39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5" fillId="0" borderId="0" xfId="0" applyNumberFormat="1" applyFont="1" applyBorder="1" applyAlignment="1">
      <alignment horizontal="right"/>
    </xf>
    <xf numFmtId="3" fontId="55" fillId="0" borderId="4" xfId="0" applyNumberFormat="1" applyFont="1" applyBorder="1" applyAlignment="1">
      <alignment horizontal="right"/>
    </xf>
    <xf numFmtId="3" fontId="55" fillId="0" borderId="2" xfId="0" applyNumberFormat="1" applyFont="1" applyBorder="1" applyAlignment="1">
      <alignment horizontal="right"/>
    </xf>
    <xf numFmtId="3" fontId="55" fillId="0" borderId="7" xfId="0" applyNumberFormat="1" applyFont="1" applyBorder="1" applyAlignment="1">
      <alignment horizontal="right"/>
    </xf>
    <xf numFmtId="0" fontId="8" fillId="0" borderId="2" xfId="0" applyFont="1" applyBorder="1"/>
    <xf numFmtId="0" fontId="8" fillId="0" borderId="0" xfId="0" applyFont="1" applyBorder="1"/>
    <xf numFmtId="0" fontId="8" fillId="0" borderId="7" xfId="0" applyFont="1" applyBorder="1"/>
    <xf numFmtId="3" fontId="55" fillId="0" borderId="1" xfId="0" applyNumberFormat="1" applyFont="1" applyBorder="1" applyAlignment="1">
      <alignment horizontal="right"/>
    </xf>
    <xf numFmtId="3" fontId="55" fillId="0" borderId="6" xfId="0" applyNumberFormat="1" applyFont="1" applyBorder="1" applyAlignment="1">
      <alignment horizontal="right"/>
    </xf>
    <xf numFmtId="10" fontId="0" fillId="0" borderId="0" xfId="8" applyNumberFormat="1" applyFont="1"/>
    <xf numFmtId="0" fontId="56" fillId="0" borderId="0" xfId="0" applyFont="1"/>
    <xf numFmtId="0" fontId="4" fillId="0" borderId="0" xfId="0" applyFont="1"/>
    <xf numFmtId="0" fontId="0" fillId="4" borderId="0" xfId="0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69" fontId="0" fillId="2" borderId="0" xfId="0" applyNumberFormat="1" applyFill="1" applyBorder="1" applyAlignment="1">
      <alignment horizontal="center"/>
    </xf>
    <xf numFmtId="169" fontId="0" fillId="2" borderId="7" xfId="0" applyNumberFormat="1" applyFill="1" applyBorder="1" applyAlignment="1">
      <alignment horizontal="center"/>
    </xf>
    <xf numFmtId="169" fontId="25" fillId="2" borderId="7" xfId="0" applyNumberFormat="1" applyFont="1" applyFill="1" applyBorder="1" applyAlignment="1">
      <alignment horizontal="center"/>
    </xf>
    <xf numFmtId="0" fontId="26" fillId="3" borderId="1" xfId="2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center" vertical="center"/>
    </xf>
    <xf numFmtId="0" fontId="26" fillId="3" borderId="3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3" fillId="42" borderId="41" xfId="0" applyFont="1" applyFill="1" applyBorder="1"/>
    <xf numFmtId="49" fontId="9" fillId="2" borderId="0" xfId="3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49" fontId="15" fillId="2" borderId="0" xfId="4" applyNumberFormat="1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49" fontId="9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Alignment="1"/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40" borderId="2" xfId="0" applyFont="1" applyFill="1" applyBorder="1" applyAlignment="1">
      <alignment horizontal="center"/>
    </xf>
    <xf numFmtId="0" fontId="4" fillId="40" borderId="3" xfId="0" applyFont="1" applyFill="1" applyBorder="1" applyAlignment="1">
      <alignment horizontal="center"/>
    </xf>
    <xf numFmtId="0" fontId="58" fillId="3" borderId="1" xfId="2" applyFont="1" applyFill="1" applyBorder="1" applyAlignment="1">
      <alignment horizontal="left" vertical="center" indent="1"/>
    </xf>
    <xf numFmtId="0" fontId="58" fillId="3" borderId="3" xfId="2" applyFont="1" applyFill="1" applyBorder="1" applyAlignment="1">
      <alignment horizontal="left" vertical="center" indent="1"/>
    </xf>
    <xf numFmtId="0" fontId="58" fillId="3" borderId="1" xfId="2" applyFont="1" applyFill="1" applyBorder="1" applyAlignment="1">
      <alignment horizontal="center" vertical="center"/>
    </xf>
    <xf numFmtId="0" fontId="58" fillId="3" borderId="2" xfId="2" applyFont="1" applyFill="1" applyBorder="1" applyAlignment="1">
      <alignment horizontal="center" vertical="center"/>
    </xf>
    <xf numFmtId="0" fontId="58" fillId="3" borderId="3" xfId="2" applyFont="1" applyFill="1" applyBorder="1" applyAlignment="1">
      <alignment horizontal="center" vertical="center"/>
    </xf>
    <xf numFmtId="0" fontId="58" fillId="3" borderId="6" xfId="2" applyFont="1" applyFill="1" applyBorder="1" applyAlignment="1">
      <alignment horizontal="left" vertical="center" indent="1"/>
    </xf>
    <xf numFmtId="0" fontId="58" fillId="3" borderId="8" xfId="2" applyFont="1" applyFill="1" applyBorder="1" applyAlignment="1">
      <alignment horizontal="left" vertical="center" indent="1"/>
    </xf>
    <xf numFmtId="0" fontId="58" fillId="3" borderId="6" xfId="2" applyFont="1" applyFill="1" applyBorder="1" applyAlignment="1">
      <alignment horizontal="right" vertical="center"/>
    </xf>
    <xf numFmtId="0" fontId="58" fillId="3" borderId="7" xfId="2" applyFont="1" applyFill="1" applyBorder="1" applyAlignment="1">
      <alignment horizontal="right" vertical="center"/>
    </xf>
    <xf numFmtId="0" fontId="58" fillId="3" borderId="8" xfId="2" applyFont="1" applyFill="1" applyBorder="1" applyAlignment="1">
      <alignment horizontal="right" vertical="center"/>
    </xf>
    <xf numFmtId="0" fontId="59" fillId="0" borderId="1" xfId="0" applyFont="1" applyBorder="1" applyAlignment="1">
      <alignment vertical="top"/>
    </xf>
    <xf numFmtId="0" fontId="59" fillId="0" borderId="5" xfId="0" applyFont="1" applyFill="1" applyBorder="1"/>
    <xf numFmtId="3" fontId="59" fillId="0" borderId="0" xfId="0" applyNumberFormat="1" applyFont="1" applyBorder="1"/>
    <xf numFmtId="9" fontId="59" fillId="0" borderId="0" xfId="8" applyNumberFormat="1" applyFont="1" applyBorder="1"/>
    <xf numFmtId="3" fontId="60" fillId="0" borderId="4" xfId="0" applyNumberFormat="1" applyFont="1" applyBorder="1" applyAlignment="1">
      <alignment horizontal="right"/>
    </xf>
    <xf numFmtId="3" fontId="60" fillId="0" borderId="0" xfId="0" applyNumberFormat="1" applyFont="1" applyBorder="1" applyAlignment="1">
      <alignment horizontal="right"/>
    </xf>
    <xf numFmtId="9" fontId="59" fillId="0" borderId="5" xfId="8" applyFont="1" applyBorder="1"/>
    <xf numFmtId="0" fontId="59" fillId="0" borderId="4" xfId="0" applyFont="1" applyBorder="1" applyAlignment="1">
      <alignment vertical="top"/>
    </xf>
    <xf numFmtId="9" fontId="59" fillId="0" borderId="5" xfId="8" applyNumberFormat="1" applyFont="1" applyBorder="1"/>
    <xf numFmtId="3" fontId="60" fillId="0" borderId="0" xfId="0" applyNumberFormat="1" applyFont="1" applyAlignment="1">
      <alignment horizontal="right"/>
    </xf>
    <xf numFmtId="0" fontId="60" fillId="0" borderId="0" xfId="0" applyFont="1" applyAlignment="1">
      <alignment horizontal="right"/>
    </xf>
    <xf numFmtId="0" fontId="60" fillId="0" borderId="5" xfId="0" applyFont="1" applyBorder="1"/>
    <xf numFmtId="0" fontId="59" fillId="0" borderId="5" xfId="0" applyFont="1" applyBorder="1"/>
    <xf numFmtId="0" fontId="60" fillId="0" borderId="0" xfId="0" applyFont="1" applyBorder="1" applyAlignment="1">
      <alignment horizontal="right"/>
    </xf>
    <xf numFmtId="9" fontId="59" fillId="0" borderId="5" xfId="8" applyFont="1" applyBorder="1" applyAlignment="1">
      <alignment horizontal="right"/>
    </xf>
    <xf numFmtId="0" fontId="59" fillId="0" borderId="1" xfId="0" applyFont="1" applyBorder="1" applyAlignment="1">
      <alignment horizontal="center" vertical="top"/>
    </xf>
    <xf numFmtId="0" fontId="59" fillId="0" borderId="3" xfId="0" applyFont="1" applyBorder="1"/>
    <xf numFmtId="3" fontId="59" fillId="0" borderId="2" xfId="0" applyNumberFormat="1" applyFont="1" applyBorder="1"/>
    <xf numFmtId="9" fontId="59" fillId="0" borderId="2" xfId="8" applyNumberFormat="1" applyFont="1" applyBorder="1"/>
    <xf numFmtId="3" fontId="59" fillId="0" borderId="1" xfId="0" applyNumberFormat="1" applyFont="1" applyBorder="1"/>
    <xf numFmtId="9" fontId="59" fillId="0" borderId="3" xfId="8" applyFont="1" applyBorder="1"/>
    <xf numFmtId="0" fontId="59" fillId="0" borderId="4" xfId="0" applyFont="1" applyBorder="1" applyAlignment="1">
      <alignment horizontal="center" vertical="top"/>
    </xf>
    <xf numFmtId="3" fontId="59" fillId="0" borderId="0" xfId="0" applyNumberFormat="1" applyFont="1"/>
    <xf numFmtId="0" fontId="59" fillId="0" borderId="6" xfId="0" applyFont="1" applyBorder="1" applyAlignment="1">
      <alignment horizontal="center" vertical="top"/>
    </xf>
    <xf numFmtId="0" fontId="59" fillId="0" borderId="8" xfId="0" applyFont="1" applyBorder="1"/>
    <xf numFmtId="9" fontId="59" fillId="0" borderId="8" xfId="8" applyNumberFormat="1" applyFont="1" applyBorder="1"/>
    <xf numFmtId="9" fontId="59" fillId="0" borderId="8" xfId="8" applyFont="1" applyBorder="1"/>
    <xf numFmtId="0" fontId="59" fillId="0" borderId="4" xfId="0" applyFont="1" applyBorder="1" applyAlignment="1">
      <alignment horizontal="left"/>
    </xf>
    <xf numFmtId="0" fontId="59" fillId="0" borderId="8" xfId="0" applyFont="1" applyBorder="1" applyAlignment="1">
      <alignment horizontal="left"/>
    </xf>
    <xf numFmtId="3" fontId="59" fillId="0" borderId="14" xfId="0" applyNumberFormat="1" applyFont="1" applyBorder="1"/>
    <xf numFmtId="3" fontId="59" fillId="0" borderId="15" xfId="0" applyNumberFormat="1" applyFont="1" applyBorder="1"/>
    <xf numFmtId="0" fontId="61" fillId="0" borderId="0" xfId="0" applyFont="1"/>
    <xf numFmtId="0" fontId="57" fillId="0" borderId="2" xfId="0" applyFont="1" applyBorder="1" applyAlignment="1">
      <alignment vertical="top"/>
    </xf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0" builtinId="3"/>
    <cellStyle name="Comma 2" xfId="6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_Auto Occupany Factors" xfId="5"/>
    <cellStyle name="Normal_Friction Factors" xfId="4"/>
    <cellStyle name="Normal_IXXI trip matrix" xfId="2"/>
    <cellStyle name="Normal_Trip Type Definitions" xfId="1"/>
    <cellStyle name="Normal_XX trip matrix" xfId="3"/>
    <cellStyle name="Note" xfId="23" builtinId="10" customBuiltin="1"/>
    <cellStyle name="Output" xfId="18" builtinId="21" customBuiltin="1"/>
    <cellStyle name="Percent" xfId="8" builtinId="5"/>
    <cellStyle name="Percent 2" xfId="7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Friction Factors (scaled)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725143622781419"/>
          <c:y val="0.13009913312076887"/>
          <c:w val="0.72344199107978902"/>
          <c:h val="0.734834720909492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'Friction Factors'!$L$3</c:f>
              <c:strCache>
                <c:ptCount val="1"/>
                <c:pt idx="0">
                  <c:v>HBW</c:v>
                </c:pt>
              </c:strCache>
            </c:strRef>
          </c:tx>
          <c:xVal>
            <c:numRef>
              <c:f>'Friction Factors'!$K$4:$K$83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'Friction Factors'!$L$4:$L$83</c:f>
              <c:numCache>
                <c:formatCode>0.00</c:formatCode>
                <c:ptCount val="80"/>
                <c:pt idx="0">
                  <c:v>0.99010923852131838</c:v>
                </c:pt>
                <c:pt idx="1">
                  <c:v>0.55433085682518812</c:v>
                </c:pt>
                <c:pt idx="2">
                  <c:v>0.39320325699903019</c:v>
                </c:pt>
                <c:pt idx="3">
                  <c:v>0.30728269882854731</c:v>
                </c:pt>
                <c:pt idx="4">
                  <c:v>0.25322858934603953</c:v>
                </c:pt>
                <c:pt idx="5">
                  <c:v>0.21580886151648807</c:v>
                </c:pt>
                <c:pt idx="6">
                  <c:v>0.1882299175643235</c:v>
                </c:pt>
                <c:pt idx="7">
                  <c:v>0.16698343417682129</c:v>
                </c:pt>
                <c:pt idx="8">
                  <c:v>0.15006643020959365</c:v>
                </c:pt>
                <c:pt idx="9">
                  <c:v>0.13624831138943738</c:v>
                </c:pt>
                <c:pt idx="10">
                  <c:v>0.12472937834322026</c:v>
                </c:pt>
                <c:pt idx="11">
                  <c:v>0.11496635950566954</c:v>
                </c:pt>
                <c:pt idx="12">
                  <c:v>0.10657664870868573</c:v>
                </c:pt>
                <c:pt idx="13">
                  <c:v>9.9282629413719084E-2</c:v>
                </c:pt>
                <c:pt idx="14">
                  <c:v>9.2877738509681881E-2</c:v>
                </c:pt>
                <c:pt idx="15">
                  <c:v>8.7204946475269191E-2</c:v>
                </c:pt>
                <c:pt idx="16">
                  <c:v>8.2142644537199508E-2</c:v>
                </c:pt>
                <c:pt idx="17">
                  <c:v>7.7595117633251998E-2</c:v>
                </c:pt>
                <c:pt idx="18">
                  <c:v>7.3485949054548819E-2</c:v>
                </c:pt>
                <c:pt idx="19">
                  <c:v>6.9753352494520013E-2</c:v>
                </c:pt>
                <c:pt idx="20">
                  <c:v>6.6346802881284583E-2</c:v>
                </c:pt>
                <c:pt idx="21">
                  <c:v>6.3224561759890344E-2</c:v>
                </c:pt>
                <c:pt idx="22">
                  <c:v>6.0351830976579882E-2</c:v>
                </c:pt>
                <c:pt idx="23">
                  <c:v>5.7699355494997571E-2</c:v>
                </c:pt>
                <c:pt idx="24">
                  <c:v>5.5242352417147048E-2</c:v>
                </c:pt>
                <c:pt idx="25">
                  <c:v>5.2959680378399154E-2</c:v>
                </c:pt>
                <c:pt idx="26">
                  <c:v>5.0833188423679392E-2</c:v>
                </c:pt>
                <c:pt idx="27">
                  <c:v>4.8847200529425004E-2</c:v>
                </c:pt>
                <c:pt idx="28">
                  <c:v>4.6988103789869611E-2</c:v>
                </c:pt>
                <c:pt idx="29">
                  <c:v>4.5244016645084241E-2</c:v>
                </c:pt>
                <c:pt idx="30">
                  <c:v>4.3604519502327646E-2</c:v>
                </c:pt>
                <c:pt idx="31">
                  <c:v>4.2060434425464754E-2</c:v>
                </c:pt>
                <c:pt idx="32">
                  <c:v>4.0603643732069157E-2</c:v>
                </c:pt>
                <c:pt idx="33">
                  <c:v>3.9226939679735652E-2</c:v>
                </c:pt>
                <c:pt idx="34">
                  <c:v>3.7923899173543836E-2</c:v>
                </c:pt>
                <c:pt idx="35">
                  <c:v>3.6688778747255256E-2</c:v>
                </c:pt>
                <c:pt idx="36">
                  <c:v>3.5516426076009792E-2</c:v>
                </c:pt>
                <c:pt idx="37">
                  <c:v>3.4402205049706563E-2</c:v>
                </c:pt>
                <c:pt idx="38">
                  <c:v>3.3341932032891181E-2</c:v>
                </c:pt>
                <c:pt idx="39">
                  <c:v>3.2331821401817534E-2</c:v>
                </c:pt>
                <c:pt idx="40">
                  <c:v>3.1368438814030564E-2</c:v>
                </c:pt>
                <c:pt idx="41">
                  <c:v>3.0448660953792787E-2</c:v>
                </c:pt>
                <c:pt idx="42">
                  <c:v>2.956964072549377E-2</c:v>
                </c:pt>
                <c:pt idx="43">
                  <c:v>2.872877705006615E-2</c:v>
                </c:pt>
                <c:pt idx="44">
                  <c:v>2.7923688566422862E-2</c:v>
                </c:pt>
                <c:pt idx="45">
                  <c:v>2.7152190658700458E-2</c:v>
                </c:pt>
                <c:pt idx="46">
                  <c:v>2.6412275326548787E-2</c:v>
                </c:pt>
                <c:pt idx="47">
                  <c:v>2.5702093494419296E-2</c:v>
                </c:pt>
                <c:pt idx="48">
                  <c:v>2.5019939420332829E-2</c:v>
                </c:pt>
                <c:pt idx="49">
                  <c:v>2.4364236917741616E-2</c:v>
                </c:pt>
                <c:pt idx="50">
                  <c:v>2.3733527148037715E-2</c:v>
                </c:pt>
                <c:pt idx="51">
                  <c:v>2.3126457777737579E-2</c:v>
                </c:pt>
                <c:pt idx="52">
                  <c:v>2.254177332477552E-2</c:v>
                </c:pt>
                <c:pt idx="53">
                  <c:v>2.1978306543771652E-2</c:v>
                </c:pt>
                <c:pt idx="54">
                  <c:v>2.1434970721492409E-2</c:v>
                </c:pt>
                <c:pt idx="55">
                  <c:v>2.0910752771708327E-2</c:v>
                </c:pt>
                <c:pt idx="56">
                  <c:v>2.0404707033856006E-2</c:v>
                </c:pt>
                <c:pt idx="57">
                  <c:v>1.9915949692800628E-2</c:v>
                </c:pt>
                <c:pt idx="58">
                  <c:v>1.9443653747956792E-2</c:v>
                </c:pt>
                <c:pt idx="59">
                  <c:v>1.8987044469375318E-2</c:v>
                </c:pt>
                <c:pt idx="60">
                  <c:v>1.8545395286400448E-2</c:v>
                </c:pt>
                <c:pt idx="61">
                  <c:v>1.8118024061362318E-2</c:v>
                </c:pt>
                <c:pt idx="62">
                  <c:v>1.7704289706666893E-2</c:v>
                </c:pt>
                <c:pt idx="63">
                  <c:v>1.7303589108732805E-2</c:v>
                </c:pt>
                <c:pt idx="64">
                  <c:v>1.6915354326619114E-2</c:v>
                </c:pt>
                <c:pt idx="65">
                  <c:v>1.65390500369967E-2</c:v>
                </c:pt>
                <c:pt idx="66">
                  <c:v>1.6174171200422607E-2</c:v>
                </c:pt>
                <c:pt idx="67">
                  <c:v>1.5820240926754697E-2</c:v>
                </c:pt>
                <c:pt idx="68">
                  <c:v>1.5476808520054194E-2</c:v>
                </c:pt>
                <c:pt idx="69">
                  <c:v>1.5143447685517182E-2</c:v>
                </c:pt>
                <c:pt idx="70">
                  <c:v>1.4819754882898217E-2</c:v>
                </c:pt>
                <c:pt idx="71">
                  <c:v>1.4505347812574523E-2</c:v>
                </c:pt>
                <c:pt idx="72">
                  <c:v>1.4199864021882325E-2</c:v>
                </c:pt>
                <c:pt idx="73">
                  <c:v>1.390295962066232E-2</c:v>
                </c:pt>
                <c:pt idx="74">
                  <c:v>1.3614308096103769E-2</c:v>
                </c:pt>
                <c:pt idx="75">
                  <c:v>1.3333599217995058E-2</c:v>
                </c:pt>
                <c:pt idx="76">
                  <c:v>1.3060538026391207E-2</c:v>
                </c:pt>
                <c:pt idx="77">
                  <c:v>1.2794843894508105E-2</c:v>
                </c:pt>
                <c:pt idx="78">
                  <c:v>1.2536249660364549E-2</c:v>
                </c:pt>
                <c:pt idx="79">
                  <c:v>1.2284500821325685E-2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'Friction Factors'!$M$3</c:f>
              <c:strCache>
                <c:ptCount val="1"/>
                <c:pt idx="0">
                  <c:v>Not HBW</c:v>
                </c:pt>
              </c:strCache>
            </c:strRef>
          </c:tx>
          <c:xVal>
            <c:numRef>
              <c:f>'Friction Factors'!$K$4:$K$83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'Friction Factors'!$M$4:$M$83</c:f>
              <c:numCache>
                <c:formatCode>0.00</c:formatCode>
                <c:ptCount val="80"/>
                <c:pt idx="0">
                  <c:v>0.94970867434606343</c:v>
                </c:pt>
                <c:pt idx="1">
                  <c:v>0.32876163815156512</c:v>
                </c:pt>
                <c:pt idx="2">
                  <c:v>0.17301456586091835</c:v>
                </c:pt>
                <c:pt idx="3">
                  <c:v>0.10808421472010066</c:v>
                </c:pt>
                <c:pt idx="4">
                  <c:v>7.4173999556688464E-2</c:v>
                </c:pt>
                <c:pt idx="5">
                  <c:v>5.4019953727655695E-2</c:v>
                </c:pt>
                <c:pt idx="6">
                  <c:v>4.0989260852085513E-2</c:v>
                </c:pt>
                <c:pt idx="7">
                  <c:v>3.2049718311532124E-2</c:v>
                </c:pt>
                <c:pt idx="8">
                  <c:v>2.5641093885426992E-2</c:v>
                </c:pt>
                <c:pt idx="9">
                  <c:v>2.0888345744922134E-2</c:v>
                </c:pt>
                <c:pt idx="10">
                  <c:v>1.7267390175711765E-2</c:v>
                </c:pt>
                <c:pt idx="11">
                  <c:v>1.4447641697166289E-2</c:v>
                </c:pt>
                <c:pt idx="12">
                  <c:v>1.2211632908468426E-2</c:v>
                </c:pt>
                <c:pt idx="13">
                  <c:v>1.0411258899487286E-2</c:v>
                </c:pt>
                <c:pt idx="14">
                  <c:v>8.9426698556931573E-3</c:v>
                </c:pt>
                <c:pt idx="15">
                  <c:v>7.7312155360380226E-3</c:v>
                </c:pt>
                <c:pt idx="16">
                  <c:v>6.7220734095705713E-3</c:v>
                </c:pt>
                <c:pt idx="17">
                  <c:v>5.8742241955264162E-3</c:v>
                </c:pt>
                <c:pt idx="18">
                  <c:v>5.1564694248395094E-3</c:v>
                </c:pt>
                <c:pt idx="19">
                  <c:v>4.5447334938228884E-3</c:v>
                </c:pt>
                <c:pt idx="20">
                  <c:v>4.0201958070126831E-3</c:v>
                </c:pt>
                <c:pt idx="21">
                  <c:v>3.5679723558662995E-3</c:v>
                </c:pt>
                <c:pt idx="22">
                  <c:v>3.1761688317684662E-3</c:v>
                </c:pt>
                <c:pt idx="23">
                  <c:v>2.8351898516094484E-3</c:v>
                </c:pt>
                <c:pt idx="24">
                  <c:v>2.5372278261233732E-3</c:v>
                </c:pt>
                <c:pt idx="25">
                  <c:v>2.2758798380166749E-3</c:v>
                </c:pt>
                <c:pt idx="26">
                  <c:v>2.0458570602834496E-3</c:v>
                </c:pt>
                <c:pt idx="27">
                  <c:v>1.8427619614760854E-3</c:v>
                </c:pt>
                <c:pt idx="28">
                  <c:v>1.662915771700346E-3</c:v>
                </c:pt>
                <c:pt idx="29">
                  <c:v>1.5032236337440942E-3</c:v>
                </c:pt>
                <c:pt idx="30">
                  <c:v>1.361068304291626E-3</c:v>
                </c:pt>
                <c:pt idx="31">
                  <c:v>1.2342256933504741E-3</c:v>
                </c:pt>
                <c:pt idx="32">
                  <c:v>1.1207972579059472E-3</c:v>
                </c:pt>
                <c:pt idx="33">
                  <c:v>1.0191555121828739E-3</c:v>
                </c:pt>
                <c:pt idx="34">
                  <c:v>9.2789982562585147E-4</c:v>
                </c:pt>
                <c:pt idx="35">
                  <c:v>8.4582034895266142E-4</c:v>
                </c:pt>
                <c:pt idx="36">
                  <c:v>7.7186840616088812E-4</c:v>
                </c:pt>
                <c:pt idx="37">
                  <c:v>7.0513206351402056E-4</c:v>
                </c:pt>
                <c:pt idx="38">
                  <c:v>6.4481586872783595E-4</c:v>
                </c:pt>
                <c:pt idx="39">
                  <c:v>5.9022396866540794E-4</c:v>
                </c:pt>
                <c:pt idx="40">
                  <c:v>5.4074597900315971E-4</c:v>
                </c:pt>
                <c:pt idx="41">
                  <c:v>4.9584510703165651E-4</c:v>
                </c:pt>
                <c:pt idx="42">
                  <c:v>4.5504812815161735E-4</c:v>
                </c:pt>
                <c:pt idx="43">
                  <c:v>4.1793689447799785E-4</c:v>
                </c:pt>
                <c:pt idx="44">
                  <c:v>3.8414111530677412E-4</c:v>
                </c:pt>
                <c:pt idx="45">
                  <c:v>3.5333219780597043E-4</c:v>
                </c:pt>
                <c:pt idx="46">
                  <c:v>3.2521797501644653E-4</c:v>
                </c:pt>
                <c:pt idx="47">
                  <c:v>2.9953817925707589E-4</c:v>
                </c:pt>
                <c:pt idx="48">
                  <c:v>2.7606054398222359E-4</c:v>
                </c:pt>
                <c:pt idx="49">
                  <c:v>2.5457743731352304E-4</c:v>
                </c:pt>
                <c:pt idx="50">
                  <c:v>2.349029468513841E-4</c:v>
                </c:pt>
                <c:pt idx="51">
                  <c:v>2.1687034873361642E-4</c:v>
                </c:pt>
                <c:pt idx="52">
                  <c:v>2.0032990485105022E-4</c:v>
                </c:pt>
                <c:pt idx="53">
                  <c:v>1.8514694112639697E-4</c:v>
                </c:pt>
                <c:pt idx="54">
                  <c:v>1.7120016718683771E-4</c:v>
                </c:pt>
                <c:pt idx="55">
                  <c:v>1.583802039098879E-4</c:v>
                </c:pt>
                <c:pt idx="56">
                  <c:v>1.4658829043271245E-4</c:v>
                </c:pt>
                <c:pt idx="57">
                  <c:v>1.3573514647680519E-4</c:v>
                </c:pt>
                <c:pt idx="58">
                  <c:v>1.2573996940527777E-4</c:v>
                </c:pt>
                <c:pt idx="59">
                  <c:v>1.1652954842192232E-4</c:v>
                </c:pt>
                <c:pt idx="60">
                  <c:v>1.0803748083946206E-4</c:v>
                </c:pt>
                <c:pt idx="61">
                  <c:v>1.0020347747006513E-4</c:v>
                </c:pt>
                <c:pt idx="62">
                  <c:v>9.2972745990426879E-5</c:v>
                </c:pt>
                <c:pt idx="63">
                  <c:v>8.629544266076354E-5</c:v>
                </c:pt>
                <c:pt idx="64">
                  <c:v>8.0126184076399805E-5</c:v>
                </c:pt>
                <c:pt idx="65">
                  <c:v>7.4423611739008437E-5</c:v>
                </c:pt>
                <c:pt idx="66">
                  <c:v>6.9150003182301157E-5</c:v>
                </c:pt>
                <c:pt idx="67">
                  <c:v>6.4270924199261682E-5</c:v>
                </c:pt>
                <c:pt idx="68">
                  <c:v>5.9754917415768066E-5</c:v>
                </c:pt>
                <c:pt idx="69">
                  <c:v>5.5573223056138343E-5</c:v>
                </c:pt>
                <c:pt idx="70">
                  <c:v>5.169952826435108E-5</c:v>
                </c:pt>
                <c:pt idx="71">
                  <c:v>4.810974179266484E-5</c:v>
                </c:pt>
                <c:pt idx="72">
                  <c:v>4.4781791257391779E-5</c:v>
                </c:pt>
                <c:pt idx="73">
                  <c:v>4.1695440498329497E-5</c:v>
                </c:pt>
                <c:pt idx="74">
                  <c:v>3.8832124871143302E-5</c:v>
                </c:pt>
                <c:pt idx="75">
                  <c:v>3.6174802557020884E-5</c:v>
                </c:pt>
                <c:pt idx="76">
                  <c:v>3.3707820196452579E-5</c:v>
                </c:pt>
                <c:pt idx="77">
                  <c:v>3.1416791348486616E-5</c:v>
                </c:pt>
                <c:pt idx="78">
                  <c:v>2.928848644709487E-5</c:v>
                </c:pt>
                <c:pt idx="79">
                  <c:v>2.73107330756049E-5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84864"/>
        <c:axId val="225685440"/>
      </c:scatterChart>
      <c:valAx>
        <c:axId val="225684864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685440"/>
        <c:crosses val="autoZero"/>
        <c:crossBetween val="midCat"/>
        <c:majorUnit val="2"/>
      </c:valAx>
      <c:valAx>
        <c:axId val="2256854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Scaled Friction Factor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568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HBW Trip Distance Distribution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207"/>
          <c:h val="0.5083725198472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Dist Comp'!$F$7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Comp'!$F$8:$F$25</c:f>
              <c:numCache>
                <c:formatCode>0.0</c:formatCode>
                <c:ptCount val="18"/>
                <c:pt idx="0">
                  <c:v>10.48115</c:v>
                </c:pt>
                <c:pt idx="1">
                  <c:v>16.709706000000001</c:v>
                </c:pt>
                <c:pt idx="2">
                  <c:v>11.093951000000001</c:v>
                </c:pt>
                <c:pt idx="3">
                  <c:v>15.516976</c:v>
                </c:pt>
                <c:pt idx="4">
                  <c:v>10.655653999999998</c:v>
                </c:pt>
                <c:pt idx="5">
                  <c:v>9.2033289999999965</c:v>
                </c:pt>
                <c:pt idx="6">
                  <c:v>7.38609000000001</c:v>
                </c:pt>
                <c:pt idx="7">
                  <c:v>4.905770000000004</c:v>
                </c:pt>
                <c:pt idx="8">
                  <c:v>1.7996869999999916</c:v>
                </c:pt>
                <c:pt idx="9">
                  <c:v>4.2313850000000031</c:v>
                </c:pt>
                <c:pt idx="10">
                  <c:v>3.1731959999999901</c:v>
                </c:pt>
                <c:pt idx="11">
                  <c:v>1.6493020000000058</c:v>
                </c:pt>
                <c:pt idx="12">
                  <c:v>0.92076799999999537</c:v>
                </c:pt>
                <c:pt idx="13">
                  <c:v>0.61223300000000336</c:v>
                </c:pt>
                <c:pt idx="14">
                  <c:v>0.38123899999999367</c:v>
                </c:pt>
                <c:pt idx="15">
                  <c:v>0.20771899999999732</c:v>
                </c:pt>
                <c:pt idx="16">
                  <c:v>0.71456200000000081</c:v>
                </c:pt>
                <c:pt idx="17">
                  <c:v>0.3572810000000004</c:v>
                </c:pt>
              </c:numCache>
            </c:numRef>
          </c:val>
        </c:ser>
        <c:ser>
          <c:idx val="1"/>
          <c:order val="1"/>
          <c:tx>
            <c:strRef>
              <c:f>'TLD Dist Comp'!$G$7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Comp'!$G$8:$G$25</c:f>
              <c:numCache>
                <c:formatCode>0.0</c:formatCode>
                <c:ptCount val="18"/>
                <c:pt idx="0">
                  <c:v>8.4749400000000001</c:v>
                </c:pt>
                <c:pt idx="1">
                  <c:v>14.893829999999998</c:v>
                </c:pt>
                <c:pt idx="2">
                  <c:v>12.370177999999996</c:v>
                </c:pt>
                <c:pt idx="3">
                  <c:v>11.601055000000002</c:v>
                </c:pt>
                <c:pt idx="4">
                  <c:v>10.342136999999994</c:v>
                </c:pt>
                <c:pt idx="5">
                  <c:v>9.2246920000000046</c:v>
                </c:pt>
                <c:pt idx="6">
                  <c:v>8.2418990000000036</c:v>
                </c:pt>
                <c:pt idx="7">
                  <c:v>6.4723510000000033</c:v>
                </c:pt>
                <c:pt idx="8">
                  <c:v>4.9926580000000058</c:v>
                </c:pt>
                <c:pt idx="9">
                  <c:v>3.8946759999999898</c:v>
                </c:pt>
                <c:pt idx="10">
                  <c:v>2.9189920000000029</c:v>
                </c:pt>
                <c:pt idx="11">
                  <c:v>2.2967409999999973</c:v>
                </c:pt>
                <c:pt idx="12">
                  <c:v>1.5804880000000026</c:v>
                </c:pt>
                <c:pt idx="13">
                  <c:v>1.0640669999999943</c:v>
                </c:pt>
                <c:pt idx="14">
                  <c:v>0.63503000000000043</c:v>
                </c:pt>
                <c:pt idx="15">
                  <c:v>0.37917000000000201</c:v>
                </c:pt>
                <c:pt idx="16">
                  <c:v>0.24163700000001143</c:v>
                </c:pt>
                <c:pt idx="17">
                  <c:v>0.15546100000000251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856448"/>
        <c:axId val="227113152"/>
      </c:barChart>
      <c:catAx>
        <c:axId val="4748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(miles)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7113152"/>
        <c:crosses val="autoZero"/>
        <c:auto val="1"/>
        <c:lblAlgn val="ctr"/>
        <c:lblOffset val="100"/>
        <c:noMultiLvlLbl val="0"/>
      </c:catAx>
      <c:valAx>
        <c:axId val="22711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7485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HBS Trip Distance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185"/>
          <c:h val="0.5083725198472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Dist Comp'!$H$7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Comp'!$H$8:$H$25</c:f>
              <c:numCache>
                <c:formatCode>0.0</c:formatCode>
                <c:ptCount val="18"/>
                <c:pt idx="0">
                  <c:v>29.621901000000001</c:v>
                </c:pt>
                <c:pt idx="1">
                  <c:v>21.627594999999999</c:v>
                </c:pt>
                <c:pt idx="2">
                  <c:v>15.751922</c:v>
                </c:pt>
                <c:pt idx="3">
                  <c:v>13.488574999999997</c:v>
                </c:pt>
                <c:pt idx="4">
                  <c:v>5.3075999999999937</c:v>
                </c:pt>
                <c:pt idx="5">
                  <c:v>2.4790100000000024</c:v>
                </c:pt>
                <c:pt idx="6">
                  <c:v>7.6233140000000077</c:v>
                </c:pt>
                <c:pt idx="7">
                  <c:v>1.0444179999999932</c:v>
                </c:pt>
                <c:pt idx="8">
                  <c:v>1.890428</c:v>
                </c:pt>
                <c:pt idx="9">
                  <c:v>0.67245200000000693</c:v>
                </c:pt>
                <c:pt idx="10">
                  <c:v>0.49278499999999781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'TLD Dist Comp'!$I$7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Comp'!$I$8:$I$25</c:f>
              <c:numCache>
                <c:formatCode>0.0</c:formatCode>
                <c:ptCount val="18"/>
                <c:pt idx="0">
                  <c:v>19.527536000000001</c:v>
                </c:pt>
                <c:pt idx="1">
                  <c:v>23.944832999999999</c:v>
                </c:pt>
                <c:pt idx="2">
                  <c:v>15.965897000000005</c:v>
                </c:pt>
                <c:pt idx="3">
                  <c:v>11.765667999999998</c:v>
                </c:pt>
                <c:pt idx="4">
                  <c:v>8.5839780000000019</c:v>
                </c:pt>
                <c:pt idx="5">
                  <c:v>6.1733119999999957</c:v>
                </c:pt>
                <c:pt idx="6">
                  <c:v>4.5467479999999938</c:v>
                </c:pt>
                <c:pt idx="7">
                  <c:v>3.1582899999999938</c:v>
                </c:pt>
                <c:pt idx="8">
                  <c:v>2.0943169999999895</c:v>
                </c:pt>
                <c:pt idx="9">
                  <c:v>1.511919000000006</c:v>
                </c:pt>
                <c:pt idx="10">
                  <c:v>1.0526269999999869</c:v>
                </c:pt>
                <c:pt idx="11">
                  <c:v>0.67625800000000424</c:v>
                </c:pt>
                <c:pt idx="12">
                  <c:v>0.43358399999999619</c:v>
                </c:pt>
                <c:pt idx="13">
                  <c:v>0.24064700000000983</c:v>
                </c:pt>
                <c:pt idx="14">
                  <c:v>0.14801499999998668</c:v>
                </c:pt>
                <c:pt idx="15">
                  <c:v>7.7128000000001862E-2</c:v>
                </c:pt>
                <c:pt idx="16">
                  <c:v>4.3867999999989138E-2</c:v>
                </c:pt>
                <c:pt idx="17">
                  <c:v>2.6208000000011111E-2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15200"/>
        <c:axId val="325714496"/>
      </c:barChart>
      <c:catAx>
        <c:axId val="50731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(miles)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325714496"/>
        <c:crosses val="autoZero"/>
        <c:auto val="1"/>
        <c:lblAlgn val="ctr"/>
        <c:lblOffset val="100"/>
        <c:noMultiLvlLbl val="0"/>
      </c:catAx>
      <c:valAx>
        <c:axId val="32571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0731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HBO Trip Distance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14"/>
          <c:h val="0.5083725198472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Dist Comp'!$J$7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Comp'!$J$8:$J$25</c:f>
              <c:numCache>
                <c:formatCode>0.0</c:formatCode>
                <c:ptCount val="18"/>
                <c:pt idx="0">
                  <c:v>26.242782999999999</c:v>
                </c:pt>
                <c:pt idx="1">
                  <c:v>20.751034000000008</c:v>
                </c:pt>
                <c:pt idx="2">
                  <c:v>18.604577000000006</c:v>
                </c:pt>
                <c:pt idx="3">
                  <c:v>9.5153310000000033</c:v>
                </c:pt>
                <c:pt idx="4">
                  <c:v>7.2021319999999918</c:v>
                </c:pt>
                <c:pt idx="5">
                  <c:v>3.3205760000000026</c:v>
                </c:pt>
                <c:pt idx="6">
                  <c:v>4.949073999999996</c:v>
                </c:pt>
                <c:pt idx="7">
                  <c:v>1.7428040000000067</c:v>
                </c:pt>
                <c:pt idx="8">
                  <c:v>1.5213150000000013</c:v>
                </c:pt>
                <c:pt idx="9">
                  <c:v>3.2832789999999932</c:v>
                </c:pt>
                <c:pt idx="10">
                  <c:v>0.24286200000000235</c:v>
                </c:pt>
                <c:pt idx="11">
                  <c:v>1.5384329999999977</c:v>
                </c:pt>
                <c:pt idx="12">
                  <c:v>0</c:v>
                </c:pt>
                <c:pt idx="13">
                  <c:v>0.40063600000000577</c:v>
                </c:pt>
                <c:pt idx="14">
                  <c:v>0</c:v>
                </c:pt>
                <c:pt idx="15">
                  <c:v>0.18976600000000587</c:v>
                </c:pt>
                <c:pt idx="16">
                  <c:v>0.35730700000000581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'TLD Dist Comp'!$K$7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Comp'!$K$8:$K$25</c:f>
              <c:numCache>
                <c:formatCode>0.0</c:formatCode>
                <c:ptCount val="18"/>
                <c:pt idx="0">
                  <c:v>22.807219</c:v>
                </c:pt>
                <c:pt idx="1">
                  <c:v>23.350486</c:v>
                </c:pt>
                <c:pt idx="2">
                  <c:v>14.622827000000001</c:v>
                </c:pt>
                <c:pt idx="3">
                  <c:v>10.620683000000007</c:v>
                </c:pt>
                <c:pt idx="4">
                  <c:v>8.1163690000000059</c:v>
                </c:pt>
                <c:pt idx="5">
                  <c:v>6.1851589999999987</c:v>
                </c:pt>
                <c:pt idx="6">
                  <c:v>4.6418110000000041</c:v>
                </c:pt>
                <c:pt idx="7">
                  <c:v>3.2173760000000016</c:v>
                </c:pt>
                <c:pt idx="8">
                  <c:v>2.1839839999999953</c:v>
                </c:pt>
                <c:pt idx="9">
                  <c:v>1.5097009999999926</c:v>
                </c:pt>
                <c:pt idx="10">
                  <c:v>1.0239779999999996</c:v>
                </c:pt>
                <c:pt idx="11">
                  <c:v>0.68086600000000885</c:v>
                </c:pt>
                <c:pt idx="12">
                  <c:v>0.44802300000000628</c:v>
                </c:pt>
                <c:pt idx="13">
                  <c:v>0.26904700000000048</c:v>
                </c:pt>
                <c:pt idx="14">
                  <c:v>0.144598000000002</c:v>
                </c:pt>
                <c:pt idx="15">
                  <c:v>8.2157999999992626E-2</c:v>
                </c:pt>
                <c:pt idx="16">
                  <c:v>4.1430999999988671E-2</c:v>
                </c:pt>
                <c:pt idx="17">
                  <c:v>2.4750000000011596E-2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87520"/>
        <c:axId val="325716800"/>
      </c:barChart>
      <c:catAx>
        <c:axId val="701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(miles)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325716800"/>
        <c:crosses val="autoZero"/>
        <c:auto val="1"/>
        <c:lblAlgn val="ctr"/>
        <c:lblOffset val="100"/>
        <c:noMultiLvlLbl val="0"/>
      </c:catAx>
      <c:valAx>
        <c:axId val="325716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0187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NHB Trip Distance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118"/>
          <c:h val="0.5083725198472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Dist Comp'!$L$7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Comp'!$L$8:$L$25</c:f>
              <c:numCache>
                <c:formatCode>0.0</c:formatCode>
                <c:ptCount val="18"/>
                <c:pt idx="0">
                  <c:v>24.144662</c:v>
                </c:pt>
                <c:pt idx="1">
                  <c:v>23.819988999999996</c:v>
                </c:pt>
                <c:pt idx="2">
                  <c:v>14.098310000000005</c:v>
                </c:pt>
                <c:pt idx="3">
                  <c:v>11.426183999999992</c:v>
                </c:pt>
                <c:pt idx="4">
                  <c:v>9.1965530000000086</c:v>
                </c:pt>
                <c:pt idx="5">
                  <c:v>3.9145400000000024</c:v>
                </c:pt>
                <c:pt idx="6">
                  <c:v>4.7567149999999998</c:v>
                </c:pt>
                <c:pt idx="7">
                  <c:v>0.3399260000000055</c:v>
                </c:pt>
                <c:pt idx="8">
                  <c:v>2.9779860000000014</c:v>
                </c:pt>
                <c:pt idx="9">
                  <c:v>1.1229770000000059</c:v>
                </c:pt>
                <c:pt idx="10">
                  <c:v>1.8287699999999916</c:v>
                </c:pt>
                <c:pt idx="11">
                  <c:v>0.86827399999999955</c:v>
                </c:pt>
                <c:pt idx="12">
                  <c:v>0.9330669999999941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0.35763699999999687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'TLD Dist Comp'!$M$7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Dist Comp'!$E$8:$E$25</c:f>
              <c:strCache>
                <c:ptCount val="18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</c:strCache>
            </c:strRef>
          </c:cat>
          <c:val>
            <c:numRef>
              <c:f>'TLD Dist Comp'!$M$8:$M$25</c:f>
              <c:numCache>
                <c:formatCode>0.0</c:formatCode>
                <c:ptCount val="18"/>
                <c:pt idx="0">
                  <c:v>28.744076999999997</c:v>
                </c:pt>
                <c:pt idx="1">
                  <c:v>22.988137000000002</c:v>
                </c:pt>
                <c:pt idx="2">
                  <c:v>15.093427000000005</c:v>
                </c:pt>
                <c:pt idx="3">
                  <c:v>10.919387</c:v>
                </c:pt>
                <c:pt idx="4">
                  <c:v>6.9823279999999954</c:v>
                </c:pt>
                <c:pt idx="5">
                  <c:v>5.0104950000000059</c:v>
                </c:pt>
                <c:pt idx="6">
                  <c:v>3.624291999999997</c:v>
                </c:pt>
                <c:pt idx="7">
                  <c:v>2.2716580000000022</c:v>
                </c:pt>
                <c:pt idx="8">
                  <c:v>1.5585590000000025</c:v>
                </c:pt>
                <c:pt idx="9">
                  <c:v>1.0528929999999974</c:v>
                </c:pt>
                <c:pt idx="10">
                  <c:v>0.67229199999999878</c:v>
                </c:pt>
                <c:pt idx="11">
                  <c:v>0.43894799999999634</c:v>
                </c:pt>
                <c:pt idx="12">
                  <c:v>0.2759579999999886</c:v>
                </c:pt>
                <c:pt idx="13">
                  <c:v>0.16669000000000267</c:v>
                </c:pt>
                <c:pt idx="14">
                  <c:v>9.3885000000000218E-2</c:v>
                </c:pt>
                <c:pt idx="15">
                  <c:v>4.6907000000004473E-2</c:v>
                </c:pt>
                <c:pt idx="16">
                  <c:v>2.6274000000000797E-2</c:v>
                </c:pt>
                <c:pt idx="17">
                  <c:v>1.6352999999995177E-2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15712"/>
        <c:axId val="325719104"/>
      </c:barChart>
      <c:catAx>
        <c:axId val="5073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(miles)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325719104"/>
        <c:crosses val="autoZero"/>
        <c:auto val="1"/>
        <c:lblAlgn val="ctr"/>
        <c:lblOffset val="100"/>
        <c:noMultiLvlLbl val="0"/>
      </c:catAx>
      <c:valAx>
        <c:axId val="32571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0731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HBW Trip Time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185"/>
          <c:h val="0.5083725198472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Time Comp'!$F$7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Comp'!$F$8:$F$28</c:f>
              <c:numCache>
                <c:formatCode>0.0</c:formatCode>
                <c:ptCount val="21"/>
                <c:pt idx="0">
                  <c:v>4.2038799999999998</c:v>
                </c:pt>
                <c:pt idx="1">
                  <c:v>9.4670880000000004</c:v>
                </c:pt>
                <c:pt idx="2">
                  <c:v>7.8127249999999986</c:v>
                </c:pt>
                <c:pt idx="3">
                  <c:v>8.3660980000000009</c:v>
                </c:pt>
                <c:pt idx="4">
                  <c:v>10.663536000000004</c:v>
                </c:pt>
                <c:pt idx="5">
                  <c:v>7.6507039999999975</c:v>
                </c:pt>
                <c:pt idx="6">
                  <c:v>7.6799079999999975</c:v>
                </c:pt>
                <c:pt idx="7">
                  <c:v>11.821103000000001</c:v>
                </c:pt>
                <c:pt idx="8">
                  <c:v>9.9370499999999993</c:v>
                </c:pt>
                <c:pt idx="9">
                  <c:v>6.5241000000000042</c:v>
                </c:pt>
                <c:pt idx="10">
                  <c:v>3.3897559999999913</c:v>
                </c:pt>
                <c:pt idx="11">
                  <c:v>3.9386860000000041</c:v>
                </c:pt>
                <c:pt idx="12">
                  <c:v>2.0687960000000061</c:v>
                </c:pt>
                <c:pt idx="13">
                  <c:v>2.4349909999999966</c:v>
                </c:pt>
                <c:pt idx="14">
                  <c:v>1.2151139999999998</c:v>
                </c:pt>
                <c:pt idx="15">
                  <c:v>1.3439279999999911</c:v>
                </c:pt>
                <c:pt idx="16">
                  <c:v>0.71400099999999611</c:v>
                </c:pt>
                <c:pt idx="17">
                  <c:v>0.3572810000000004</c:v>
                </c:pt>
                <c:pt idx="18">
                  <c:v>0</c:v>
                </c:pt>
                <c:pt idx="19">
                  <c:v>0</c:v>
                </c:pt>
                <c:pt idx="20">
                  <c:v>0.41125599999999451</c:v>
                </c:pt>
              </c:numCache>
            </c:numRef>
          </c:val>
        </c:ser>
        <c:ser>
          <c:idx val="1"/>
          <c:order val="1"/>
          <c:tx>
            <c:strRef>
              <c:f>'TLD Time Comp'!$G$7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Comp'!$G$8:$G$28</c:f>
              <c:numCache>
                <c:formatCode>0.0</c:formatCode>
                <c:ptCount val="21"/>
                <c:pt idx="0">
                  <c:v>2.7764959999999999</c:v>
                </c:pt>
                <c:pt idx="1">
                  <c:v>7.0520549999999993</c:v>
                </c:pt>
                <c:pt idx="2">
                  <c:v>9.7685300000000002</c:v>
                </c:pt>
                <c:pt idx="3">
                  <c:v>11.602648000000002</c:v>
                </c:pt>
                <c:pt idx="4">
                  <c:v>12.221050999999999</c:v>
                </c:pt>
                <c:pt idx="5">
                  <c:v>11.772680000000001</c:v>
                </c:pt>
                <c:pt idx="6">
                  <c:v>10.987106999999995</c:v>
                </c:pt>
                <c:pt idx="7">
                  <c:v>9.4668059999999912</c:v>
                </c:pt>
                <c:pt idx="8">
                  <c:v>7.3543840000000102</c:v>
                </c:pt>
                <c:pt idx="9">
                  <c:v>5.4470689999999991</c:v>
                </c:pt>
                <c:pt idx="10">
                  <c:v>4.1219709999999878</c:v>
                </c:pt>
                <c:pt idx="11">
                  <c:v>2.8034180000000077</c:v>
                </c:pt>
                <c:pt idx="12">
                  <c:v>1.8393739999999923</c:v>
                </c:pt>
                <c:pt idx="13">
                  <c:v>1.138142000000002</c:v>
                </c:pt>
                <c:pt idx="14">
                  <c:v>0.67032500000000539</c:v>
                </c:pt>
                <c:pt idx="15">
                  <c:v>0.41460500000000877</c:v>
                </c:pt>
                <c:pt idx="16">
                  <c:v>0.23428499999999985</c:v>
                </c:pt>
                <c:pt idx="17">
                  <c:v>0.15003199999999595</c:v>
                </c:pt>
                <c:pt idx="18">
                  <c:v>8.9540999999996984E-2</c:v>
                </c:pt>
                <c:pt idx="19">
                  <c:v>4.8199000000010983E-2</c:v>
                </c:pt>
                <c:pt idx="20">
                  <c:v>2.4595999999988294E-2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1264"/>
        <c:axId val="290004992"/>
      </c:barChart>
      <c:catAx>
        <c:axId val="22113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290004992"/>
        <c:crosses val="autoZero"/>
        <c:auto val="1"/>
        <c:lblAlgn val="ctr"/>
        <c:lblOffset val="100"/>
        <c:noMultiLvlLbl val="0"/>
      </c:catAx>
      <c:valAx>
        <c:axId val="29000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113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HBS Trip Time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14"/>
          <c:h val="0.5083725198472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Time Comp'!$H$7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Comp'!$H$8:$H$28</c:f>
              <c:numCache>
                <c:formatCode>0.0</c:formatCode>
                <c:ptCount val="21"/>
                <c:pt idx="0">
                  <c:v>12.559657000000001</c:v>
                </c:pt>
                <c:pt idx="1">
                  <c:v>24.512902000000004</c:v>
                </c:pt>
                <c:pt idx="2">
                  <c:v>13.546755000000005</c:v>
                </c:pt>
                <c:pt idx="3">
                  <c:v>15.108747999999999</c:v>
                </c:pt>
                <c:pt idx="4">
                  <c:v>12.515446000000011</c:v>
                </c:pt>
                <c:pt idx="5">
                  <c:v>5.6111299999999886</c:v>
                </c:pt>
                <c:pt idx="6">
                  <c:v>3.4551700000000096</c:v>
                </c:pt>
                <c:pt idx="7">
                  <c:v>8.4272130000000089</c:v>
                </c:pt>
                <c:pt idx="8">
                  <c:v>2.8192559999999958</c:v>
                </c:pt>
                <c:pt idx="9">
                  <c:v>7.3654000000004771E-2</c:v>
                </c:pt>
                <c:pt idx="10">
                  <c:v>0</c:v>
                </c:pt>
                <c:pt idx="11">
                  <c:v>0.87728400000000306</c:v>
                </c:pt>
                <c:pt idx="12">
                  <c:v>0.49278499999999781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'TLD Time Comp'!$I$7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Comp'!$I$8:$I$28</c:f>
              <c:numCache>
                <c:formatCode>0.0</c:formatCode>
                <c:ptCount val="21"/>
                <c:pt idx="0">
                  <c:v>10.338944</c:v>
                </c:pt>
                <c:pt idx="1">
                  <c:v>19.294153999999999</c:v>
                </c:pt>
                <c:pt idx="2">
                  <c:v>17.4771</c:v>
                </c:pt>
                <c:pt idx="3">
                  <c:v>15.141879000000003</c:v>
                </c:pt>
                <c:pt idx="4">
                  <c:v>12.502918000000008</c:v>
                </c:pt>
                <c:pt idx="5">
                  <c:v>9.0416120000000006</c:v>
                </c:pt>
                <c:pt idx="6">
                  <c:v>6.0573250000000058</c:v>
                </c:pt>
                <c:pt idx="7">
                  <c:v>4.1099549999999994</c:v>
                </c:pt>
                <c:pt idx="8">
                  <c:v>2.5375689999999906</c:v>
                </c:pt>
                <c:pt idx="9">
                  <c:v>1.5306300000000022</c:v>
                </c:pt>
                <c:pt idx="10">
                  <c:v>0.9110419999999948</c:v>
                </c:pt>
                <c:pt idx="11">
                  <c:v>0.49199500000001706</c:v>
                </c:pt>
                <c:pt idx="12">
                  <c:v>0.25911500000000842</c:v>
                </c:pt>
                <c:pt idx="13">
                  <c:v>0.13527600000000461</c:v>
                </c:pt>
                <c:pt idx="14">
                  <c:v>7.9640999999995188E-2</c:v>
                </c:pt>
                <c:pt idx="15">
                  <c:v>4.0198000000003731E-2</c:v>
                </c:pt>
                <c:pt idx="16">
                  <c:v>2.4759000000003084E-2</c:v>
                </c:pt>
                <c:pt idx="17">
                  <c:v>1.5608999999997764E-2</c:v>
                </c:pt>
                <c:pt idx="18">
                  <c:v>5.112999999994372E-3</c:v>
                </c:pt>
                <c:pt idx="19">
                  <c:v>2.9779999999988149E-3</c:v>
                </c:pt>
                <c:pt idx="20">
                  <c:v>1.3009999999979982E-3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3312"/>
        <c:axId val="216947456"/>
      </c:barChart>
      <c:catAx>
        <c:axId val="22113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216947456"/>
        <c:crosses val="autoZero"/>
        <c:auto val="1"/>
        <c:lblAlgn val="ctr"/>
        <c:lblOffset val="100"/>
        <c:noMultiLvlLbl val="0"/>
      </c:catAx>
      <c:valAx>
        <c:axId val="216947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113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HBO Trip Time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118"/>
          <c:h val="0.5083725198472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Time Comp'!$J$7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Comp'!$J$8:$J$28</c:f>
              <c:numCache>
                <c:formatCode>0.0</c:formatCode>
                <c:ptCount val="21"/>
                <c:pt idx="0">
                  <c:v>15.108121000000001</c:v>
                </c:pt>
                <c:pt idx="1">
                  <c:v>19.065788000000001</c:v>
                </c:pt>
                <c:pt idx="2">
                  <c:v>12.973759999999999</c:v>
                </c:pt>
                <c:pt idx="3">
                  <c:v>14.843538000000002</c:v>
                </c:pt>
                <c:pt idx="4">
                  <c:v>8.8736639999999909</c:v>
                </c:pt>
                <c:pt idx="5">
                  <c:v>8.0101059999999933</c:v>
                </c:pt>
                <c:pt idx="6">
                  <c:v>4.7004000000000019</c:v>
                </c:pt>
                <c:pt idx="7">
                  <c:v>3.9293230000000108</c:v>
                </c:pt>
                <c:pt idx="8">
                  <c:v>3.9208610000000022</c:v>
                </c:pt>
                <c:pt idx="9">
                  <c:v>2.5411919999999952</c:v>
                </c:pt>
                <c:pt idx="10">
                  <c:v>1.4867370000000051</c:v>
                </c:pt>
                <c:pt idx="11">
                  <c:v>0.93677399999999977</c:v>
                </c:pt>
                <c:pt idx="12">
                  <c:v>1.8329140000000024</c:v>
                </c:pt>
                <c:pt idx="13">
                  <c:v>0</c:v>
                </c:pt>
                <c:pt idx="14">
                  <c:v>1.2380950000000013</c:v>
                </c:pt>
                <c:pt idx="15">
                  <c:v>0.53872800000000609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'TLD Time Comp'!$K$7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Comp'!$K$8:$K$28</c:f>
              <c:numCache>
                <c:formatCode>0.0</c:formatCode>
                <c:ptCount val="21"/>
                <c:pt idx="0">
                  <c:v>12.730324</c:v>
                </c:pt>
                <c:pt idx="1">
                  <c:v>18.720685</c:v>
                </c:pt>
                <c:pt idx="2">
                  <c:v>16.982225</c:v>
                </c:pt>
                <c:pt idx="3">
                  <c:v>14.130988000000002</c:v>
                </c:pt>
                <c:pt idx="4">
                  <c:v>11.567509999999999</c:v>
                </c:pt>
                <c:pt idx="5">
                  <c:v>8.9371309999999937</c:v>
                </c:pt>
                <c:pt idx="6">
                  <c:v>6.3384259999999983</c:v>
                </c:pt>
                <c:pt idx="7">
                  <c:v>4.1220520000000107</c:v>
                </c:pt>
                <c:pt idx="8">
                  <c:v>2.7168799999999891</c:v>
                </c:pt>
                <c:pt idx="9">
                  <c:v>1.6649900000000031</c:v>
                </c:pt>
                <c:pt idx="10">
                  <c:v>0.95442299999999136</c:v>
                </c:pt>
                <c:pt idx="11">
                  <c:v>0.54450899999999081</c:v>
                </c:pt>
                <c:pt idx="12">
                  <c:v>0.27516899999999112</c:v>
                </c:pt>
                <c:pt idx="13">
                  <c:v>0.14802699999999902</c:v>
                </c:pt>
                <c:pt idx="14">
                  <c:v>7.4805999999995265E-2</c:v>
                </c:pt>
                <c:pt idx="15">
                  <c:v>4.7087999999988028E-2</c:v>
                </c:pt>
                <c:pt idx="16">
                  <c:v>2.2581000000002405E-2</c:v>
                </c:pt>
                <c:pt idx="17">
                  <c:v>1.3372000000003936E-2</c:v>
                </c:pt>
                <c:pt idx="18">
                  <c:v>4.9910000000039645E-3</c:v>
                </c:pt>
                <c:pt idx="19">
                  <c:v>2.3230000000040718E-3</c:v>
                </c:pt>
                <c:pt idx="20">
                  <c:v>8.7600000000520595E-4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2800"/>
        <c:axId val="216946880"/>
      </c:barChart>
      <c:catAx>
        <c:axId val="2211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216946880"/>
        <c:crosses val="autoZero"/>
        <c:auto val="1"/>
        <c:lblAlgn val="ctr"/>
        <c:lblOffset val="100"/>
        <c:noMultiLvlLbl val="0"/>
      </c:catAx>
      <c:valAx>
        <c:axId val="21694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113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NHB Trip Time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07711693972057"/>
          <c:w val="0.70920734908136096"/>
          <c:h val="0.5083725198472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'TLD Time Comp'!$L$7</c:f>
              <c:strCache>
                <c:ptCount val="1"/>
                <c:pt idx="0">
                  <c:v>Obs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Comp'!$L$8:$L$28</c:f>
              <c:numCache>
                <c:formatCode>0.0</c:formatCode>
                <c:ptCount val="21"/>
                <c:pt idx="0">
                  <c:v>9.2433410000000009</c:v>
                </c:pt>
                <c:pt idx="1">
                  <c:v>21.019845999999998</c:v>
                </c:pt>
                <c:pt idx="2">
                  <c:v>16.135313</c:v>
                </c:pt>
                <c:pt idx="3">
                  <c:v>9.4109649999999974</c:v>
                </c:pt>
                <c:pt idx="4">
                  <c:v>10.632836000000005</c:v>
                </c:pt>
                <c:pt idx="5">
                  <c:v>13.480426000000008</c:v>
                </c:pt>
                <c:pt idx="6">
                  <c:v>5.3670679999999891</c:v>
                </c:pt>
                <c:pt idx="7">
                  <c:v>2.7509750000000111</c:v>
                </c:pt>
                <c:pt idx="8">
                  <c:v>6.3509589999999889</c:v>
                </c:pt>
                <c:pt idx="9">
                  <c:v>1.0372629999999958</c:v>
                </c:pt>
                <c:pt idx="10">
                  <c:v>1.697882000000007</c:v>
                </c:pt>
                <c:pt idx="11">
                  <c:v>0.21440800000000593</c:v>
                </c:pt>
                <c:pt idx="12">
                  <c:v>0.48729300000000819</c:v>
                </c:pt>
                <c:pt idx="13">
                  <c:v>0.66631699999999228</c:v>
                </c:pt>
                <c:pt idx="14">
                  <c:v>1.2907029999999935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0.21440800000000593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'TLD Time Comp'!$M$7</c:f>
              <c:strCache>
                <c:ptCount val="1"/>
                <c:pt idx="0">
                  <c:v>Mod</c:v>
                </c:pt>
              </c:strCache>
            </c:strRef>
          </c:tx>
          <c:invertIfNegative val="0"/>
          <c:cat>
            <c:strRef>
              <c:f>'TLD Time Comp'!$E$8:$E$28</c:f>
              <c:strCache>
                <c:ptCount val="21"/>
                <c:pt idx="0">
                  <c:v>0-3</c:v>
                </c:pt>
                <c:pt idx="1">
                  <c:v>3-6</c:v>
                </c:pt>
                <c:pt idx="2">
                  <c:v>6-9</c:v>
                </c:pt>
                <c:pt idx="3">
                  <c:v>9-12</c:v>
                </c:pt>
                <c:pt idx="4">
                  <c:v>12-15</c:v>
                </c:pt>
                <c:pt idx="5">
                  <c:v>15-18</c:v>
                </c:pt>
                <c:pt idx="6">
                  <c:v>18-21</c:v>
                </c:pt>
                <c:pt idx="7">
                  <c:v>21-24</c:v>
                </c:pt>
                <c:pt idx="8">
                  <c:v>24-27</c:v>
                </c:pt>
                <c:pt idx="9">
                  <c:v>27-30</c:v>
                </c:pt>
                <c:pt idx="10">
                  <c:v>30-33</c:v>
                </c:pt>
                <c:pt idx="11">
                  <c:v>33-36</c:v>
                </c:pt>
                <c:pt idx="12">
                  <c:v>36-39</c:v>
                </c:pt>
                <c:pt idx="13">
                  <c:v>39-42</c:v>
                </c:pt>
                <c:pt idx="14">
                  <c:v>42-45</c:v>
                </c:pt>
                <c:pt idx="15">
                  <c:v>45-48</c:v>
                </c:pt>
                <c:pt idx="16">
                  <c:v>48-51</c:v>
                </c:pt>
                <c:pt idx="17">
                  <c:v>51-54</c:v>
                </c:pt>
                <c:pt idx="18">
                  <c:v>54-57</c:v>
                </c:pt>
                <c:pt idx="19">
                  <c:v>57-60</c:v>
                </c:pt>
                <c:pt idx="20">
                  <c:v>60-63</c:v>
                </c:pt>
              </c:strCache>
            </c:strRef>
          </c:cat>
          <c:val>
            <c:numRef>
              <c:f>'TLD Time Comp'!$M$8:$M$28</c:f>
              <c:numCache>
                <c:formatCode>0.0</c:formatCode>
                <c:ptCount val="21"/>
                <c:pt idx="0">
                  <c:v>18.009619000000001</c:v>
                </c:pt>
                <c:pt idx="1">
                  <c:v>20.476962999999998</c:v>
                </c:pt>
                <c:pt idx="2">
                  <c:v>17.022241999999999</c:v>
                </c:pt>
                <c:pt idx="3">
                  <c:v>14.825168999999995</c:v>
                </c:pt>
                <c:pt idx="4">
                  <c:v>11.120556000000008</c:v>
                </c:pt>
                <c:pt idx="5">
                  <c:v>7.2411069999999995</c:v>
                </c:pt>
                <c:pt idx="6">
                  <c:v>4.5956649999999968</c:v>
                </c:pt>
                <c:pt idx="7">
                  <c:v>2.8951869999999928</c:v>
                </c:pt>
                <c:pt idx="8">
                  <c:v>1.6293970000000115</c:v>
                </c:pt>
                <c:pt idx="9">
                  <c:v>0.93013799999999947</c:v>
                </c:pt>
                <c:pt idx="10">
                  <c:v>0.56923099999998783</c:v>
                </c:pt>
                <c:pt idx="11">
                  <c:v>0.31739799999999718</c:v>
                </c:pt>
                <c:pt idx="12">
                  <c:v>0.17472699999999008</c:v>
                </c:pt>
                <c:pt idx="13">
                  <c:v>9.2878999999996381E-2</c:v>
                </c:pt>
                <c:pt idx="14">
                  <c:v>5.1682999999997037E-2</c:v>
                </c:pt>
                <c:pt idx="15">
                  <c:v>2.4029999999996221E-2</c:v>
                </c:pt>
                <c:pt idx="16">
                  <c:v>1.3023999999987268E-2</c:v>
                </c:pt>
                <c:pt idx="17">
                  <c:v>5.8100000000109731E-3</c:v>
                </c:pt>
                <c:pt idx="18">
                  <c:v>3.1589999999965812E-3</c:v>
                </c:pt>
                <c:pt idx="19">
                  <c:v>1.1980000000022528E-3</c:v>
                </c:pt>
                <c:pt idx="20">
                  <c:v>4.9899999999070133E-4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3824"/>
        <c:axId val="290009600"/>
      </c:barChart>
      <c:catAx>
        <c:axId val="22113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majorTickMark val="out"/>
        <c:minorTickMark val="none"/>
        <c:tickLblPos val="nextTo"/>
        <c:crossAx val="290009600"/>
        <c:crosses val="autoZero"/>
        <c:auto val="1"/>
        <c:lblAlgn val="ctr"/>
        <c:lblOffset val="100"/>
        <c:noMultiLvlLbl val="0"/>
      </c:catAx>
      <c:valAx>
        <c:axId val="29000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Trips (%)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113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</xdr:row>
      <xdr:rowOff>152399</xdr:rowOff>
    </xdr:from>
    <xdr:to>
      <xdr:col>9</xdr:col>
      <xdr:colOff>47625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23838</xdr:colOff>
      <xdr:row>0</xdr:row>
      <xdr:rowOff>180975</xdr:rowOff>
    </xdr:from>
    <xdr:to>
      <xdr:col>8</xdr:col>
      <xdr:colOff>85344</xdr:colOff>
      <xdr:row>29</xdr:row>
      <xdr:rowOff>160460</xdr:rowOff>
    </xdr:to>
    <xdr:pic>
      <xdr:nvPicPr>
        <xdr:cNvPr id="2" name="Picture 1" descr="Syracuse Netwo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438" y="180975"/>
          <a:ext cx="4328706" cy="5503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603246</xdr:colOff>
      <xdr:row>1</xdr:row>
      <xdr:rowOff>47625</xdr:rowOff>
    </xdr:from>
    <xdr:to>
      <xdr:col>9</xdr:col>
      <xdr:colOff>186689</xdr:colOff>
      <xdr:row>30</xdr:row>
      <xdr:rowOff>189035</xdr:rowOff>
    </xdr:to>
    <xdr:pic>
      <xdr:nvPicPr>
        <xdr:cNvPr id="2" name="Picture 1" descr="TAZ Boundari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846" y="238125"/>
          <a:ext cx="4460243" cy="56659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11</xdr:col>
          <xdr:colOff>371475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4</xdr:row>
          <xdr:rowOff>104775</xdr:rowOff>
        </xdr:from>
        <xdr:to>
          <xdr:col>10</xdr:col>
          <xdr:colOff>447675</xdr:colOff>
          <xdr:row>11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66675</xdr:rowOff>
    </xdr:from>
    <xdr:to>
      <xdr:col>6</xdr:col>
      <xdr:colOff>557628</xdr:colOff>
      <xdr:row>37</xdr:row>
      <xdr:rowOff>9525</xdr:rowOff>
    </xdr:to>
    <xdr:pic>
      <xdr:nvPicPr>
        <xdr:cNvPr id="2" name="Picture 1" descr="SMTC_GUI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100" y="257175"/>
          <a:ext cx="2653128" cy="6800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34637</xdr:colOff>
      <xdr:row>8</xdr:row>
      <xdr:rowOff>34636</xdr:rowOff>
    </xdr:from>
    <xdr:to>
      <xdr:col>24</xdr:col>
      <xdr:colOff>363682</xdr:colOff>
      <xdr:row>22</xdr:row>
      <xdr:rowOff>103909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24</xdr:col>
      <xdr:colOff>329045</xdr:colOff>
      <xdr:row>38</xdr:row>
      <xdr:rowOff>69273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40</xdr:row>
      <xdr:rowOff>0</xdr:rowOff>
    </xdr:from>
    <xdr:to>
      <xdr:col>24</xdr:col>
      <xdr:colOff>329045</xdr:colOff>
      <xdr:row>54</xdr:row>
      <xdr:rowOff>69273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24</xdr:col>
      <xdr:colOff>329045</xdr:colOff>
      <xdr:row>70</xdr:row>
      <xdr:rowOff>69273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22</xdr:col>
      <xdr:colOff>329045</xdr:colOff>
      <xdr:row>21</xdr:row>
      <xdr:rowOff>69273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22</xdr:col>
      <xdr:colOff>329045</xdr:colOff>
      <xdr:row>37</xdr:row>
      <xdr:rowOff>69273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22</xdr:col>
      <xdr:colOff>329045</xdr:colOff>
      <xdr:row>53</xdr:row>
      <xdr:rowOff>69273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55</xdr:row>
      <xdr:rowOff>0</xdr:rowOff>
    </xdr:from>
    <xdr:to>
      <xdr:col>22</xdr:col>
      <xdr:colOff>329045</xdr:colOff>
      <xdr:row>69</xdr:row>
      <xdr:rowOff>69273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NY/Syracuse%20MTC/13266%20-%20I-81%20DEIS%20Modeling/_Documents/Model%20Documentation/Model%20Version%204.03%20Documentation/SMTC%20TAZs%202014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NY/Syracuse%20MTC/13266%20-%20I-81%20DEIS%20Modeling/_Documents/Model%20Documentation/Model%20Version%204.03%20Documentation/SMTC%20TAZs%202050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GX/09023%20-%20I-81%20Syracuse/Model%20Updates/Performance%20Tracking/Distribution%20Comparisons/Mod%20Dev%2046/MedDistrict_DistributionAnalysis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TC TAZs 2014"/>
    </sheetNames>
    <sheetDataSet>
      <sheetData sheetId="0">
        <row r="1">
          <cell r="E1" t="str">
            <v>Town_City</v>
          </cell>
          <cell r="L1" t="str">
            <v>Households</v>
          </cell>
          <cell r="BK1" t="str">
            <v>Total</v>
          </cell>
        </row>
        <row r="2">
          <cell r="E2" t="str">
            <v>Tully</v>
          </cell>
          <cell r="L2">
            <v>217</v>
          </cell>
          <cell r="BK2">
            <v>24</v>
          </cell>
        </row>
        <row r="3">
          <cell r="E3" t="str">
            <v>Tully</v>
          </cell>
          <cell r="L3">
            <v>316</v>
          </cell>
          <cell r="BK3">
            <v>511</v>
          </cell>
        </row>
        <row r="4">
          <cell r="E4" t="str">
            <v>Tully</v>
          </cell>
          <cell r="L4">
            <v>133</v>
          </cell>
          <cell r="BK4">
            <v>7</v>
          </cell>
        </row>
        <row r="5">
          <cell r="E5" t="str">
            <v>Otisco</v>
          </cell>
          <cell r="L5">
            <v>176</v>
          </cell>
          <cell r="BK5">
            <v>28</v>
          </cell>
        </row>
        <row r="6">
          <cell r="E6" t="str">
            <v>Spafford</v>
          </cell>
          <cell r="L6">
            <v>265</v>
          </cell>
          <cell r="BK6">
            <v>47</v>
          </cell>
        </row>
        <row r="7">
          <cell r="E7" t="str">
            <v>Otisco</v>
          </cell>
          <cell r="L7">
            <v>113</v>
          </cell>
          <cell r="BK7">
            <v>61</v>
          </cell>
        </row>
        <row r="8">
          <cell r="E8" t="str">
            <v>Otisco</v>
          </cell>
          <cell r="L8">
            <v>148</v>
          </cell>
          <cell r="BK8">
            <v>126</v>
          </cell>
        </row>
        <row r="9">
          <cell r="E9" t="str">
            <v>Otisco</v>
          </cell>
          <cell r="L9">
            <v>369</v>
          </cell>
          <cell r="BK9">
            <v>33</v>
          </cell>
        </row>
        <row r="10">
          <cell r="E10" t="str">
            <v>Onondaga</v>
          </cell>
          <cell r="L10">
            <v>120</v>
          </cell>
          <cell r="BK10">
            <v>11</v>
          </cell>
        </row>
        <row r="11">
          <cell r="E11" t="str">
            <v>Tully</v>
          </cell>
          <cell r="L11">
            <v>295</v>
          </cell>
          <cell r="BK11">
            <v>250</v>
          </cell>
        </row>
        <row r="12">
          <cell r="E12" t="str">
            <v>Fabius</v>
          </cell>
          <cell r="L12">
            <v>125</v>
          </cell>
          <cell r="BK12">
            <v>165</v>
          </cell>
        </row>
        <row r="13">
          <cell r="E13" t="str">
            <v>Fabius</v>
          </cell>
          <cell r="L13">
            <v>198</v>
          </cell>
          <cell r="BK13">
            <v>107</v>
          </cell>
        </row>
        <row r="14">
          <cell r="E14" t="str">
            <v>Pompey</v>
          </cell>
          <cell r="L14">
            <v>245</v>
          </cell>
          <cell r="BK14">
            <v>75</v>
          </cell>
        </row>
        <row r="15">
          <cell r="E15" t="str">
            <v>Pompey</v>
          </cell>
          <cell r="L15">
            <v>229</v>
          </cell>
          <cell r="BK15">
            <v>18</v>
          </cell>
        </row>
        <row r="16">
          <cell r="E16" t="str">
            <v>Pompey</v>
          </cell>
          <cell r="L16">
            <v>279</v>
          </cell>
          <cell r="BK16">
            <v>101</v>
          </cell>
        </row>
        <row r="17">
          <cell r="E17" t="str">
            <v>Pompey</v>
          </cell>
          <cell r="L17">
            <v>79</v>
          </cell>
          <cell r="BK17">
            <v>49</v>
          </cell>
        </row>
        <row r="18">
          <cell r="E18" t="str">
            <v>Pompey</v>
          </cell>
          <cell r="L18">
            <v>51</v>
          </cell>
          <cell r="BK18">
            <v>0</v>
          </cell>
        </row>
        <row r="19">
          <cell r="E19" t="str">
            <v>Pompey</v>
          </cell>
          <cell r="L19">
            <v>59</v>
          </cell>
          <cell r="BK19">
            <v>94</v>
          </cell>
        </row>
        <row r="20">
          <cell r="E20" t="str">
            <v>Pompey</v>
          </cell>
          <cell r="L20">
            <v>304</v>
          </cell>
          <cell r="BK20">
            <v>25</v>
          </cell>
        </row>
        <row r="21">
          <cell r="E21" t="str">
            <v>Pompey</v>
          </cell>
          <cell r="L21">
            <v>120</v>
          </cell>
          <cell r="BK21">
            <v>64</v>
          </cell>
        </row>
        <row r="22">
          <cell r="E22" t="str">
            <v>Pompey</v>
          </cell>
          <cell r="L22">
            <v>150</v>
          </cell>
          <cell r="BK22">
            <v>73</v>
          </cell>
        </row>
        <row r="23">
          <cell r="E23" t="str">
            <v>Pompey</v>
          </cell>
          <cell r="L23">
            <v>153</v>
          </cell>
          <cell r="BK23">
            <v>25</v>
          </cell>
        </row>
        <row r="24">
          <cell r="E24" t="str">
            <v>Manlius</v>
          </cell>
          <cell r="L24">
            <v>607</v>
          </cell>
          <cell r="BK24">
            <v>254</v>
          </cell>
        </row>
        <row r="25">
          <cell r="E25" t="str">
            <v>Pompey</v>
          </cell>
          <cell r="L25">
            <v>80</v>
          </cell>
          <cell r="BK25">
            <v>0</v>
          </cell>
        </row>
        <row r="26">
          <cell r="E26" t="str">
            <v>Manlius</v>
          </cell>
          <cell r="L26">
            <v>215</v>
          </cell>
          <cell r="BK26">
            <v>109</v>
          </cell>
        </row>
        <row r="27">
          <cell r="E27" t="str">
            <v>Pompey</v>
          </cell>
          <cell r="L27">
            <v>94</v>
          </cell>
          <cell r="BK27">
            <v>39</v>
          </cell>
        </row>
        <row r="28">
          <cell r="E28" t="str">
            <v>Lafayette</v>
          </cell>
          <cell r="L28">
            <v>120</v>
          </cell>
          <cell r="BK28">
            <v>18</v>
          </cell>
        </row>
        <row r="29">
          <cell r="E29" t="str">
            <v>Manlius</v>
          </cell>
          <cell r="L29">
            <v>145</v>
          </cell>
          <cell r="BK29">
            <v>0</v>
          </cell>
        </row>
        <row r="30">
          <cell r="E30" t="str">
            <v>Manlius</v>
          </cell>
          <cell r="L30">
            <v>345</v>
          </cell>
          <cell r="BK30">
            <v>0</v>
          </cell>
        </row>
        <row r="31">
          <cell r="E31" t="str">
            <v>Fabius</v>
          </cell>
          <cell r="L31">
            <v>157</v>
          </cell>
          <cell r="BK31">
            <v>150</v>
          </cell>
        </row>
        <row r="32">
          <cell r="E32" t="str">
            <v>Tully</v>
          </cell>
          <cell r="L32">
            <v>112</v>
          </cell>
          <cell r="BK32">
            <v>112</v>
          </cell>
        </row>
        <row r="33">
          <cell r="E33" t="str">
            <v>Pompey</v>
          </cell>
          <cell r="L33">
            <v>127</v>
          </cell>
          <cell r="BK33">
            <v>28</v>
          </cell>
        </row>
        <row r="34">
          <cell r="E34" t="str">
            <v>Lafayette</v>
          </cell>
          <cell r="L34">
            <v>89</v>
          </cell>
          <cell r="BK34">
            <v>18</v>
          </cell>
        </row>
        <row r="35">
          <cell r="E35" t="str">
            <v>Manlius</v>
          </cell>
          <cell r="L35">
            <v>16</v>
          </cell>
          <cell r="BK35">
            <v>7</v>
          </cell>
        </row>
        <row r="36">
          <cell r="E36" t="str">
            <v>Fabius</v>
          </cell>
          <cell r="L36">
            <v>248</v>
          </cell>
          <cell r="BK36">
            <v>16</v>
          </cell>
        </row>
        <row r="37">
          <cell r="E37" t="str">
            <v>Otisco</v>
          </cell>
          <cell r="L37">
            <v>157</v>
          </cell>
          <cell r="BK37">
            <v>67</v>
          </cell>
        </row>
        <row r="38">
          <cell r="E38" t="str">
            <v>Spafford</v>
          </cell>
          <cell r="L38">
            <v>217</v>
          </cell>
          <cell r="BK38">
            <v>135</v>
          </cell>
        </row>
        <row r="39">
          <cell r="E39" t="str">
            <v>Marcellus</v>
          </cell>
          <cell r="L39">
            <v>102</v>
          </cell>
          <cell r="BK39">
            <v>28</v>
          </cell>
        </row>
        <row r="40">
          <cell r="E40" t="str">
            <v>Spafford</v>
          </cell>
          <cell r="L40">
            <v>187</v>
          </cell>
          <cell r="BK40">
            <v>10</v>
          </cell>
        </row>
        <row r="41">
          <cell r="E41" t="str">
            <v>Lafayette</v>
          </cell>
          <cell r="L41">
            <v>351</v>
          </cell>
          <cell r="BK41">
            <v>255</v>
          </cell>
        </row>
        <row r="42">
          <cell r="E42" t="str">
            <v>Lafayette</v>
          </cell>
          <cell r="L42">
            <v>159</v>
          </cell>
          <cell r="BK42">
            <v>34</v>
          </cell>
        </row>
        <row r="43">
          <cell r="E43" t="str">
            <v>Lafayette</v>
          </cell>
          <cell r="L43">
            <v>197</v>
          </cell>
          <cell r="BK43">
            <v>159</v>
          </cell>
        </row>
        <row r="44">
          <cell r="E44" t="str">
            <v>Skaneateles</v>
          </cell>
          <cell r="L44">
            <v>377</v>
          </cell>
          <cell r="BK44">
            <v>52</v>
          </cell>
        </row>
        <row r="45">
          <cell r="E45" t="str">
            <v>Skaneateles</v>
          </cell>
          <cell r="L45">
            <v>171</v>
          </cell>
          <cell r="BK45">
            <v>299</v>
          </cell>
        </row>
        <row r="46">
          <cell r="E46" t="str">
            <v>Lafayette</v>
          </cell>
          <cell r="L46">
            <v>251</v>
          </cell>
          <cell r="BK46">
            <v>319</v>
          </cell>
        </row>
        <row r="47">
          <cell r="E47" t="str">
            <v>Lafayette</v>
          </cell>
          <cell r="L47">
            <v>55</v>
          </cell>
          <cell r="BK47">
            <v>25</v>
          </cell>
        </row>
        <row r="48">
          <cell r="E48" t="str">
            <v>Marcellus</v>
          </cell>
          <cell r="L48">
            <v>23</v>
          </cell>
          <cell r="BK48">
            <v>0</v>
          </cell>
        </row>
        <row r="49">
          <cell r="E49" t="str">
            <v>Marcellus</v>
          </cell>
          <cell r="L49">
            <v>183</v>
          </cell>
          <cell r="BK49">
            <v>60</v>
          </cell>
        </row>
        <row r="50">
          <cell r="E50" t="str">
            <v>Marcellus</v>
          </cell>
          <cell r="L50">
            <v>80</v>
          </cell>
          <cell r="BK50">
            <v>92</v>
          </cell>
        </row>
        <row r="51">
          <cell r="E51" t="str">
            <v>Marcellus</v>
          </cell>
          <cell r="L51">
            <v>83</v>
          </cell>
          <cell r="BK51">
            <v>11</v>
          </cell>
        </row>
        <row r="52">
          <cell r="E52" t="str">
            <v>Marcellus</v>
          </cell>
          <cell r="L52">
            <v>111</v>
          </cell>
          <cell r="BK52">
            <v>11</v>
          </cell>
        </row>
        <row r="53">
          <cell r="E53" t="str">
            <v>Onondaga</v>
          </cell>
          <cell r="L53">
            <v>216</v>
          </cell>
          <cell r="BK53">
            <v>26</v>
          </cell>
        </row>
        <row r="54">
          <cell r="E54" t="str">
            <v>Lafayette</v>
          </cell>
          <cell r="L54">
            <v>253</v>
          </cell>
          <cell r="BK54">
            <v>275</v>
          </cell>
        </row>
        <row r="55">
          <cell r="E55" t="str">
            <v>Skaneateles</v>
          </cell>
          <cell r="L55">
            <v>296</v>
          </cell>
          <cell r="BK55">
            <v>483</v>
          </cell>
        </row>
        <row r="56">
          <cell r="E56" t="str">
            <v>Skaneateles</v>
          </cell>
          <cell r="L56">
            <v>17</v>
          </cell>
          <cell r="BK56">
            <v>10</v>
          </cell>
        </row>
        <row r="57">
          <cell r="E57" t="str">
            <v>Skaneateles</v>
          </cell>
          <cell r="L57">
            <v>200</v>
          </cell>
          <cell r="BK57">
            <v>26</v>
          </cell>
        </row>
        <row r="58">
          <cell r="E58" t="str">
            <v>Lafayette</v>
          </cell>
          <cell r="L58">
            <v>83</v>
          </cell>
          <cell r="BK58">
            <v>17</v>
          </cell>
        </row>
        <row r="59">
          <cell r="E59" t="str">
            <v>Lafayette</v>
          </cell>
          <cell r="L59">
            <v>76</v>
          </cell>
          <cell r="BK59">
            <v>18</v>
          </cell>
        </row>
        <row r="60">
          <cell r="E60" t="str">
            <v>Onondaga</v>
          </cell>
          <cell r="L60">
            <v>76</v>
          </cell>
          <cell r="BK60">
            <v>148</v>
          </cell>
        </row>
        <row r="61">
          <cell r="E61" t="str">
            <v>Onondaga</v>
          </cell>
          <cell r="L61">
            <v>92</v>
          </cell>
          <cell r="BK61">
            <v>204</v>
          </cell>
        </row>
        <row r="62">
          <cell r="E62" t="str">
            <v>Onondaga</v>
          </cell>
          <cell r="L62">
            <v>225</v>
          </cell>
          <cell r="BK62">
            <v>31</v>
          </cell>
        </row>
        <row r="63">
          <cell r="E63" t="str">
            <v>Onondaga</v>
          </cell>
          <cell r="L63">
            <v>6</v>
          </cell>
          <cell r="BK63">
            <v>8</v>
          </cell>
        </row>
        <row r="64">
          <cell r="E64" t="str">
            <v>Onondaga Nation</v>
          </cell>
          <cell r="L64">
            <v>306</v>
          </cell>
          <cell r="BK64">
            <v>129</v>
          </cell>
        </row>
        <row r="65">
          <cell r="E65" t="str">
            <v>Skaneateles</v>
          </cell>
          <cell r="L65">
            <v>241</v>
          </cell>
          <cell r="BK65">
            <v>359</v>
          </cell>
        </row>
        <row r="66">
          <cell r="E66" t="str">
            <v>Skaneateles</v>
          </cell>
          <cell r="L66">
            <v>177</v>
          </cell>
          <cell r="BK66">
            <v>106</v>
          </cell>
        </row>
        <row r="67">
          <cell r="E67" t="str">
            <v>Skaneateles</v>
          </cell>
          <cell r="L67">
            <v>464</v>
          </cell>
          <cell r="BK67">
            <v>782</v>
          </cell>
        </row>
        <row r="68">
          <cell r="E68" t="str">
            <v>Onondaga</v>
          </cell>
          <cell r="L68">
            <v>189</v>
          </cell>
          <cell r="BK68">
            <v>49</v>
          </cell>
        </row>
        <row r="69">
          <cell r="E69" t="str">
            <v>Lafayette</v>
          </cell>
          <cell r="L69">
            <v>241</v>
          </cell>
          <cell r="BK69">
            <v>69</v>
          </cell>
        </row>
        <row r="70">
          <cell r="E70" t="str">
            <v>Dewitt</v>
          </cell>
          <cell r="L70">
            <v>361</v>
          </cell>
          <cell r="BK70">
            <v>128</v>
          </cell>
        </row>
        <row r="71">
          <cell r="E71" t="str">
            <v>Dewitt</v>
          </cell>
          <cell r="L71">
            <v>242</v>
          </cell>
          <cell r="BK71">
            <v>269</v>
          </cell>
        </row>
        <row r="72">
          <cell r="E72" t="str">
            <v>Marcellus</v>
          </cell>
          <cell r="L72">
            <v>109</v>
          </cell>
          <cell r="BK72">
            <v>5</v>
          </cell>
        </row>
        <row r="73">
          <cell r="E73" t="str">
            <v>Onondaga</v>
          </cell>
          <cell r="L73">
            <v>361</v>
          </cell>
          <cell r="BK73">
            <v>100</v>
          </cell>
        </row>
        <row r="74">
          <cell r="E74" t="str">
            <v>Onondaga</v>
          </cell>
          <cell r="L74">
            <v>551</v>
          </cell>
          <cell r="BK74">
            <v>60</v>
          </cell>
        </row>
        <row r="75">
          <cell r="E75" t="str">
            <v>Onondaga</v>
          </cell>
          <cell r="L75">
            <v>383</v>
          </cell>
          <cell r="BK75">
            <v>64</v>
          </cell>
        </row>
        <row r="76">
          <cell r="E76" t="str">
            <v>Marcellus</v>
          </cell>
          <cell r="L76">
            <v>111</v>
          </cell>
          <cell r="BK76">
            <v>19</v>
          </cell>
        </row>
        <row r="77">
          <cell r="E77" t="str">
            <v>Marcellus</v>
          </cell>
          <cell r="L77">
            <v>147</v>
          </cell>
          <cell r="BK77">
            <v>45</v>
          </cell>
        </row>
        <row r="78">
          <cell r="E78" t="str">
            <v>Onondaga</v>
          </cell>
          <cell r="L78">
            <v>119</v>
          </cell>
          <cell r="BK78">
            <v>20</v>
          </cell>
        </row>
        <row r="79">
          <cell r="E79" t="str">
            <v>Onondaga</v>
          </cell>
          <cell r="L79">
            <v>212</v>
          </cell>
          <cell r="BK79">
            <v>68</v>
          </cell>
        </row>
        <row r="80">
          <cell r="E80" t="str">
            <v>Marcellus</v>
          </cell>
          <cell r="L80">
            <v>242</v>
          </cell>
          <cell r="BK80">
            <v>50</v>
          </cell>
        </row>
        <row r="81">
          <cell r="E81" t="str">
            <v>Camillus</v>
          </cell>
          <cell r="L81">
            <v>196</v>
          </cell>
          <cell r="BK81">
            <v>56</v>
          </cell>
        </row>
        <row r="82">
          <cell r="E82" t="str">
            <v>Marcellus</v>
          </cell>
          <cell r="L82">
            <v>17</v>
          </cell>
          <cell r="BK82">
            <v>28</v>
          </cell>
        </row>
        <row r="83">
          <cell r="E83" t="str">
            <v>Marcellus</v>
          </cell>
          <cell r="L83">
            <v>133</v>
          </cell>
          <cell r="BK83">
            <v>26</v>
          </cell>
        </row>
        <row r="84">
          <cell r="E84" t="str">
            <v>Marcellus</v>
          </cell>
          <cell r="L84">
            <v>142</v>
          </cell>
          <cell r="BK84">
            <v>27</v>
          </cell>
        </row>
        <row r="85">
          <cell r="E85" t="str">
            <v>Camillus</v>
          </cell>
          <cell r="L85">
            <v>225</v>
          </cell>
          <cell r="BK85">
            <v>150</v>
          </cell>
        </row>
        <row r="86">
          <cell r="E86" t="str">
            <v>Marcellus</v>
          </cell>
          <cell r="L86">
            <v>15</v>
          </cell>
          <cell r="BK86">
            <v>235</v>
          </cell>
        </row>
        <row r="87">
          <cell r="E87" t="str">
            <v>Marcellus</v>
          </cell>
          <cell r="L87">
            <v>156</v>
          </cell>
          <cell r="BK87">
            <v>7</v>
          </cell>
        </row>
        <row r="88">
          <cell r="E88" t="str">
            <v>Marcellus</v>
          </cell>
          <cell r="L88">
            <v>413</v>
          </cell>
          <cell r="BK88">
            <v>264</v>
          </cell>
        </row>
        <row r="89">
          <cell r="E89" t="str">
            <v>Skaneateles</v>
          </cell>
          <cell r="L89">
            <v>150</v>
          </cell>
          <cell r="BK89">
            <v>10</v>
          </cell>
        </row>
        <row r="90">
          <cell r="E90" t="str">
            <v>Elbridge</v>
          </cell>
          <cell r="L90">
            <v>140</v>
          </cell>
          <cell r="BK90">
            <v>90</v>
          </cell>
        </row>
        <row r="91">
          <cell r="E91" t="str">
            <v>Marcellus</v>
          </cell>
          <cell r="L91">
            <v>200</v>
          </cell>
          <cell r="BK91">
            <v>614</v>
          </cell>
        </row>
        <row r="92">
          <cell r="E92" t="str">
            <v>Elbridge</v>
          </cell>
          <cell r="L92">
            <v>454</v>
          </cell>
          <cell r="BK92">
            <v>128</v>
          </cell>
        </row>
        <row r="93">
          <cell r="E93" t="str">
            <v>Elbridge</v>
          </cell>
          <cell r="L93">
            <v>244</v>
          </cell>
          <cell r="BK93">
            <v>54</v>
          </cell>
        </row>
        <row r="94">
          <cell r="E94" t="str">
            <v>Skaneateles</v>
          </cell>
          <cell r="L94">
            <v>318</v>
          </cell>
          <cell r="BK94">
            <v>153</v>
          </cell>
        </row>
        <row r="95">
          <cell r="E95" t="str">
            <v>Skaneateles</v>
          </cell>
          <cell r="L95">
            <v>42</v>
          </cell>
          <cell r="BK95">
            <v>3</v>
          </cell>
        </row>
        <row r="96">
          <cell r="E96" t="str">
            <v>Onondaga</v>
          </cell>
          <cell r="L96">
            <v>202</v>
          </cell>
          <cell r="BK96">
            <v>33</v>
          </cell>
        </row>
        <row r="97">
          <cell r="E97" t="str">
            <v>Pompey</v>
          </cell>
          <cell r="L97">
            <v>235</v>
          </cell>
          <cell r="BK97">
            <v>50</v>
          </cell>
        </row>
        <row r="98">
          <cell r="E98" t="str">
            <v>Lafayette</v>
          </cell>
          <cell r="L98">
            <v>125</v>
          </cell>
          <cell r="BK98">
            <v>21</v>
          </cell>
        </row>
        <row r="99">
          <cell r="E99" t="str">
            <v>Pompey</v>
          </cell>
          <cell r="L99">
            <v>127</v>
          </cell>
          <cell r="BK99">
            <v>25</v>
          </cell>
        </row>
        <row r="100">
          <cell r="E100" t="str">
            <v>Manlius</v>
          </cell>
          <cell r="L100">
            <v>126</v>
          </cell>
          <cell r="BK100">
            <v>30</v>
          </cell>
        </row>
        <row r="101">
          <cell r="E101" t="str">
            <v>Manlius</v>
          </cell>
          <cell r="L101">
            <v>54</v>
          </cell>
          <cell r="BK101">
            <v>0</v>
          </cell>
        </row>
        <row r="102">
          <cell r="E102" t="str">
            <v>Sullivan</v>
          </cell>
          <cell r="L102">
            <v>35</v>
          </cell>
          <cell r="BK102">
            <v>25</v>
          </cell>
        </row>
        <row r="103">
          <cell r="E103" t="str">
            <v>Sullivan</v>
          </cell>
          <cell r="L103">
            <v>30</v>
          </cell>
          <cell r="BK103">
            <v>22</v>
          </cell>
        </row>
        <row r="104">
          <cell r="E104" t="str">
            <v>Manlius</v>
          </cell>
          <cell r="L104">
            <v>696</v>
          </cell>
          <cell r="BK104">
            <v>250</v>
          </cell>
        </row>
        <row r="105">
          <cell r="E105" t="str">
            <v>Manlius</v>
          </cell>
          <cell r="L105">
            <v>196</v>
          </cell>
          <cell r="BK105">
            <v>363</v>
          </cell>
        </row>
        <row r="106">
          <cell r="E106" t="str">
            <v>Manlius</v>
          </cell>
          <cell r="L106">
            <v>216</v>
          </cell>
          <cell r="BK106">
            <v>42</v>
          </cell>
        </row>
        <row r="107">
          <cell r="E107" t="str">
            <v>Sullivan</v>
          </cell>
          <cell r="L107">
            <v>69</v>
          </cell>
          <cell r="BK107">
            <v>82</v>
          </cell>
        </row>
        <row r="108">
          <cell r="E108" t="str">
            <v>Sullivan</v>
          </cell>
          <cell r="L108">
            <v>99</v>
          </cell>
          <cell r="BK108">
            <v>10</v>
          </cell>
        </row>
        <row r="109">
          <cell r="E109" t="str">
            <v>Sullivan</v>
          </cell>
          <cell r="L109">
            <v>119</v>
          </cell>
          <cell r="BK109">
            <v>33</v>
          </cell>
        </row>
        <row r="110">
          <cell r="E110" t="str">
            <v>Manlius</v>
          </cell>
          <cell r="L110">
            <v>711</v>
          </cell>
          <cell r="BK110">
            <v>579</v>
          </cell>
        </row>
        <row r="111">
          <cell r="E111" t="str">
            <v>Manlius</v>
          </cell>
          <cell r="L111">
            <v>266</v>
          </cell>
          <cell r="BK111">
            <v>381</v>
          </cell>
        </row>
        <row r="112">
          <cell r="E112" t="str">
            <v>Manlius</v>
          </cell>
          <cell r="L112">
            <v>185</v>
          </cell>
          <cell r="BK112">
            <v>0</v>
          </cell>
        </row>
        <row r="113">
          <cell r="E113" t="str">
            <v>Sullivan</v>
          </cell>
          <cell r="L113">
            <v>260</v>
          </cell>
          <cell r="BK113">
            <v>71</v>
          </cell>
        </row>
        <row r="114">
          <cell r="E114" t="str">
            <v>Sullivan</v>
          </cell>
          <cell r="L114">
            <v>463</v>
          </cell>
          <cell r="BK114">
            <v>163</v>
          </cell>
        </row>
        <row r="115">
          <cell r="E115" t="str">
            <v>Sullivan</v>
          </cell>
          <cell r="L115">
            <v>478</v>
          </cell>
          <cell r="BK115">
            <v>207</v>
          </cell>
        </row>
        <row r="116">
          <cell r="E116" t="str">
            <v>Sullivan</v>
          </cell>
          <cell r="L116">
            <v>33</v>
          </cell>
          <cell r="BK116">
            <v>25</v>
          </cell>
        </row>
        <row r="117">
          <cell r="E117" t="str">
            <v>Sullivan</v>
          </cell>
          <cell r="L117">
            <v>43</v>
          </cell>
          <cell r="BK117">
            <v>4</v>
          </cell>
        </row>
        <row r="118">
          <cell r="E118" t="str">
            <v>Manlius</v>
          </cell>
          <cell r="L118">
            <v>62</v>
          </cell>
          <cell r="BK118">
            <v>892</v>
          </cell>
        </row>
        <row r="119">
          <cell r="E119" t="str">
            <v>Manlius</v>
          </cell>
          <cell r="L119">
            <v>121</v>
          </cell>
          <cell r="BK119">
            <v>1550</v>
          </cell>
        </row>
        <row r="120">
          <cell r="E120" t="str">
            <v>Sullivan</v>
          </cell>
          <cell r="L120">
            <v>90</v>
          </cell>
          <cell r="BK120">
            <v>11</v>
          </cell>
        </row>
        <row r="121">
          <cell r="E121" t="str">
            <v>Sullivan</v>
          </cell>
          <cell r="L121">
            <v>118</v>
          </cell>
          <cell r="BK121">
            <v>64</v>
          </cell>
        </row>
        <row r="122">
          <cell r="E122" t="str">
            <v>Sullivan</v>
          </cell>
          <cell r="L122">
            <v>125</v>
          </cell>
          <cell r="BK122">
            <v>47</v>
          </cell>
        </row>
        <row r="123">
          <cell r="E123" t="str">
            <v>Sullivan</v>
          </cell>
          <cell r="L123">
            <v>104</v>
          </cell>
          <cell r="BK123">
            <v>14</v>
          </cell>
        </row>
        <row r="124">
          <cell r="E124" t="str">
            <v>Manlius</v>
          </cell>
          <cell r="L124">
            <v>490</v>
          </cell>
          <cell r="BK124">
            <v>0</v>
          </cell>
        </row>
        <row r="125">
          <cell r="E125" t="str">
            <v>Manlius</v>
          </cell>
          <cell r="L125">
            <v>148</v>
          </cell>
          <cell r="BK125">
            <v>55</v>
          </cell>
        </row>
        <row r="126">
          <cell r="E126" t="str">
            <v>Manlius</v>
          </cell>
          <cell r="L126">
            <v>290</v>
          </cell>
          <cell r="BK126">
            <v>39</v>
          </cell>
        </row>
        <row r="127">
          <cell r="E127" t="str">
            <v>Sullivan</v>
          </cell>
          <cell r="L127">
            <v>8</v>
          </cell>
          <cell r="BK127">
            <v>1</v>
          </cell>
        </row>
        <row r="128">
          <cell r="E128" t="str">
            <v>Sullivan</v>
          </cell>
          <cell r="L128">
            <v>32</v>
          </cell>
          <cell r="BK128">
            <v>27</v>
          </cell>
        </row>
        <row r="129">
          <cell r="E129" t="str">
            <v>Sullivan</v>
          </cell>
          <cell r="L129">
            <v>74</v>
          </cell>
          <cell r="BK129">
            <v>399</v>
          </cell>
        </row>
        <row r="130">
          <cell r="E130" t="str">
            <v>Sullivan</v>
          </cell>
          <cell r="L130">
            <v>325</v>
          </cell>
          <cell r="BK130">
            <v>234</v>
          </cell>
        </row>
        <row r="131">
          <cell r="E131" t="str">
            <v>Sullivan</v>
          </cell>
          <cell r="L131">
            <v>42</v>
          </cell>
          <cell r="BK131">
            <v>4</v>
          </cell>
        </row>
        <row r="132">
          <cell r="E132" t="str">
            <v>Manlius</v>
          </cell>
          <cell r="L132">
            <v>82</v>
          </cell>
          <cell r="BK132">
            <v>17</v>
          </cell>
        </row>
        <row r="133">
          <cell r="E133" t="str">
            <v>Manlius</v>
          </cell>
          <cell r="L133">
            <v>57</v>
          </cell>
          <cell r="BK133">
            <v>117</v>
          </cell>
        </row>
        <row r="134">
          <cell r="E134" t="str">
            <v>Manlius</v>
          </cell>
          <cell r="L134">
            <v>380</v>
          </cell>
          <cell r="BK134">
            <v>98</v>
          </cell>
        </row>
        <row r="135">
          <cell r="E135" t="str">
            <v>Manlius</v>
          </cell>
          <cell r="L135">
            <v>673</v>
          </cell>
          <cell r="BK135">
            <v>154</v>
          </cell>
        </row>
        <row r="136">
          <cell r="E136" t="str">
            <v>Manlius</v>
          </cell>
          <cell r="L136">
            <v>658</v>
          </cell>
          <cell r="BK136">
            <v>332</v>
          </cell>
        </row>
        <row r="137">
          <cell r="E137" t="str">
            <v>Manlius</v>
          </cell>
          <cell r="L137">
            <v>61</v>
          </cell>
          <cell r="BK137">
            <v>41</v>
          </cell>
        </row>
        <row r="138">
          <cell r="E138" t="str">
            <v>Manlius</v>
          </cell>
          <cell r="L138">
            <v>168</v>
          </cell>
          <cell r="BK138">
            <v>23</v>
          </cell>
        </row>
        <row r="139">
          <cell r="E139" t="str">
            <v>Sullivan</v>
          </cell>
          <cell r="L139">
            <v>85</v>
          </cell>
          <cell r="BK139">
            <v>0</v>
          </cell>
        </row>
        <row r="140">
          <cell r="E140" t="str">
            <v>Sullivan</v>
          </cell>
          <cell r="L140">
            <v>8</v>
          </cell>
          <cell r="BK140">
            <v>0</v>
          </cell>
        </row>
        <row r="141">
          <cell r="E141" t="str">
            <v>Sullivan</v>
          </cell>
          <cell r="L141">
            <v>147</v>
          </cell>
          <cell r="BK141">
            <v>286</v>
          </cell>
        </row>
        <row r="142">
          <cell r="E142" t="str">
            <v>Manlius</v>
          </cell>
          <cell r="L142">
            <v>222</v>
          </cell>
          <cell r="BK142">
            <v>71</v>
          </cell>
        </row>
        <row r="143">
          <cell r="E143" t="str">
            <v>Manlius</v>
          </cell>
          <cell r="L143">
            <v>278</v>
          </cell>
          <cell r="BK143">
            <v>50</v>
          </cell>
        </row>
        <row r="144">
          <cell r="E144" t="str">
            <v>Manlius</v>
          </cell>
          <cell r="L144">
            <v>136</v>
          </cell>
          <cell r="BK144">
            <v>79</v>
          </cell>
        </row>
        <row r="145">
          <cell r="E145" t="str">
            <v>Manlius</v>
          </cell>
          <cell r="L145">
            <v>472</v>
          </cell>
          <cell r="BK145">
            <v>195</v>
          </cell>
        </row>
        <row r="146">
          <cell r="E146" t="str">
            <v>Manlius</v>
          </cell>
          <cell r="L146">
            <v>324</v>
          </cell>
          <cell r="BK146">
            <v>467</v>
          </cell>
        </row>
        <row r="147">
          <cell r="E147" t="str">
            <v>Manlius</v>
          </cell>
          <cell r="L147">
            <v>577</v>
          </cell>
          <cell r="BK147">
            <v>89</v>
          </cell>
        </row>
        <row r="148">
          <cell r="E148" t="str">
            <v>Manlius</v>
          </cell>
          <cell r="L148">
            <v>335</v>
          </cell>
          <cell r="BK148">
            <v>62</v>
          </cell>
        </row>
        <row r="149">
          <cell r="E149" t="str">
            <v>Manlius</v>
          </cell>
          <cell r="L149">
            <v>494</v>
          </cell>
          <cell r="BK149">
            <v>242</v>
          </cell>
        </row>
        <row r="150">
          <cell r="E150" t="str">
            <v>Manlius</v>
          </cell>
          <cell r="L150">
            <v>69</v>
          </cell>
          <cell r="BK150">
            <v>451</v>
          </cell>
        </row>
        <row r="151">
          <cell r="E151" t="str">
            <v>Sullivan</v>
          </cell>
          <cell r="L151">
            <v>175</v>
          </cell>
          <cell r="BK151">
            <v>0</v>
          </cell>
        </row>
        <row r="152">
          <cell r="E152" t="str">
            <v>Sullivan</v>
          </cell>
          <cell r="L152">
            <v>145</v>
          </cell>
          <cell r="BK152">
            <v>225</v>
          </cell>
        </row>
        <row r="153">
          <cell r="E153" t="str">
            <v>Sullivan</v>
          </cell>
          <cell r="L153">
            <v>88</v>
          </cell>
          <cell r="BK153">
            <v>13</v>
          </cell>
        </row>
        <row r="154">
          <cell r="E154" t="str">
            <v>Sullivan</v>
          </cell>
          <cell r="L154">
            <v>51</v>
          </cell>
          <cell r="BK154">
            <v>8</v>
          </cell>
        </row>
        <row r="155">
          <cell r="E155" t="str">
            <v>Pompey</v>
          </cell>
          <cell r="L155">
            <v>195</v>
          </cell>
          <cell r="BK155">
            <v>37</v>
          </cell>
        </row>
        <row r="156">
          <cell r="E156" t="str">
            <v>Onondaga</v>
          </cell>
          <cell r="L156">
            <v>12</v>
          </cell>
          <cell r="BK156">
            <v>92</v>
          </cell>
        </row>
        <row r="157">
          <cell r="E157" t="str">
            <v>Onondaga</v>
          </cell>
          <cell r="L157">
            <v>256</v>
          </cell>
          <cell r="BK157">
            <v>387</v>
          </cell>
        </row>
        <row r="158">
          <cell r="E158" t="str">
            <v>Onondaga</v>
          </cell>
          <cell r="L158">
            <v>425</v>
          </cell>
          <cell r="BK158">
            <v>62</v>
          </cell>
        </row>
        <row r="159">
          <cell r="E159" t="str">
            <v>Onondaga</v>
          </cell>
          <cell r="L159">
            <v>278</v>
          </cell>
          <cell r="BK159">
            <v>13</v>
          </cell>
        </row>
        <row r="160">
          <cell r="E160" t="str">
            <v>Skaneateles</v>
          </cell>
          <cell r="L160">
            <v>493</v>
          </cell>
          <cell r="BK160">
            <v>1699</v>
          </cell>
        </row>
        <row r="161">
          <cell r="E161" t="str">
            <v>Marcellus</v>
          </cell>
          <cell r="L161">
            <v>207</v>
          </cell>
          <cell r="BK161">
            <v>221</v>
          </cell>
        </row>
        <row r="162">
          <cell r="E162" t="str">
            <v>Dewitt</v>
          </cell>
          <cell r="L162">
            <v>50</v>
          </cell>
          <cell r="BK162">
            <v>143</v>
          </cell>
        </row>
        <row r="163">
          <cell r="E163" t="str">
            <v>Dewitt</v>
          </cell>
          <cell r="L163">
            <v>35</v>
          </cell>
          <cell r="BK163">
            <v>137</v>
          </cell>
        </row>
        <row r="164">
          <cell r="E164" t="str">
            <v>Onondaga</v>
          </cell>
          <cell r="L164">
            <v>609</v>
          </cell>
          <cell r="BK164">
            <v>312</v>
          </cell>
        </row>
        <row r="165">
          <cell r="E165" t="str">
            <v>Onondaga</v>
          </cell>
          <cell r="L165">
            <v>11</v>
          </cell>
          <cell r="BK165">
            <v>88</v>
          </cell>
        </row>
        <row r="166">
          <cell r="E166" t="str">
            <v>Syracuse</v>
          </cell>
          <cell r="L166">
            <v>696</v>
          </cell>
          <cell r="BK166">
            <v>572</v>
          </cell>
        </row>
        <row r="167">
          <cell r="E167" t="str">
            <v>Syracuse</v>
          </cell>
          <cell r="L167">
            <v>15</v>
          </cell>
          <cell r="BK167">
            <v>1119</v>
          </cell>
        </row>
        <row r="168">
          <cell r="E168" t="str">
            <v>Syracuse</v>
          </cell>
          <cell r="L168">
            <v>24</v>
          </cell>
          <cell r="BK168">
            <v>386</v>
          </cell>
        </row>
        <row r="169">
          <cell r="E169" t="str">
            <v>Syracuse</v>
          </cell>
          <cell r="L169">
            <v>758</v>
          </cell>
          <cell r="BK169">
            <v>55</v>
          </cell>
        </row>
        <row r="170">
          <cell r="E170" t="str">
            <v>Syracuse</v>
          </cell>
          <cell r="L170">
            <v>763</v>
          </cell>
          <cell r="BK170">
            <v>102</v>
          </cell>
        </row>
        <row r="171">
          <cell r="E171" t="str">
            <v>Syracuse</v>
          </cell>
          <cell r="L171">
            <v>318</v>
          </cell>
          <cell r="BK171">
            <v>38</v>
          </cell>
        </row>
        <row r="172">
          <cell r="E172" t="str">
            <v>Syracuse</v>
          </cell>
          <cell r="L172">
            <v>316</v>
          </cell>
          <cell r="BK172">
            <v>50</v>
          </cell>
        </row>
        <row r="173">
          <cell r="E173" t="str">
            <v>Syracuse</v>
          </cell>
          <cell r="L173">
            <v>86</v>
          </cell>
          <cell r="BK173">
            <v>6</v>
          </cell>
        </row>
        <row r="174">
          <cell r="E174" t="str">
            <v>Syracuse</v>
          </cell>
          <cell r="L174">
            <v>127</v>
          </cell>
          <cell r="BK174">
            <v>86</v>
          </cell>
        </row>
        <row r="175">
          <cell r="E175" t="str">
            <v>Syracuse</v>
          </cell>
          <cell r="L175">
            <v>95</v>
          </cell>
          <cell r="BK175">
            <v>5</v>
          </cell>
        </row>
        <row r="176">
          <cell r="E176" t="str">
            <v>Syracuse</v>
          </cell>
          <cell r="L176">
            <v>224</v>
          </cell>
          <cell r="BK176">
            <v>127</v>
          </cell>
        </row>
        <row r="177">
          <cell r="E177" t="str">
            <v>Onondaga</v>
          </cell>
          <cell r="L177">
            <v>463</v>
          </cell>
          <cell r="BK177">
            <v>178</v>
          </cell>
        </row>
        <row r="178">
          <cell r="E178" t="str">
            <v>Syracuse</v>
          </cell>
          <cell r="L178">
            <v>350</v>
          </cell>
          <cell r="BK178">
            <v>247</v>
          </cell>
        </row>
        <row r="179">
          <cell r="E179" t="str">
            <v>Syracuse</v>
          </cell>
          <cell r="L179">
            <v>705</v>
          </cell>
          <cell r="BK179">
            <v>416</v>
          </cell>
        </row>
        <row r="180">
          <cell r="E180" t="str">
            <v>Syracuse</v>
          </cell>
          <cell r="L180">
            <v>33</v>
          </cell>
          <cell r="BK180">
            <v>36</v>
          </cell>
        </row>
        <row r="181">
          <cell r="E181" t="str">
            <v>Syracuse</v>
          </cell>
          <cell r="L181">
            <v>49</v>
          </cell>
          <cell r="BK181">
            <v>5</v>
          </cell>
        </row>
        <row r="182">
          <cell r="E182" t="str">
            <v>Syracuse</v>
          </cell>
          <cell r="L182">
            <v>290</v>
          </cell>
          <cell r="BK182">
            <v>23</v>
          </cell>
        </row>
        <row r="183">
          <cell r="E183" t="str">
            <v>Syracuse</v>
          </cell>
          <cell r="L183">
            <v>40</v>
          </cell>
          <cell r="BK183">
            <v>52</v>
          </cell>
        </row>
        <row r="184">
          <cell r="E184" t="str">
            <v>Onondaga</v>
          </cell>
          <cell r="L184">
            <v>242</v>
          </cell>
          <cell r="BK184">
            <v>162</v>
          </cell>
        </row>
        <row r="185">
          <cell r="E185" t="str">
            <v>Onondaga</v>
          </cell>
          <cell r="L185">
            <v>571</v>
          </cell>
          <cell r="BK185">
            <v>1669</v>
          </cell>
        </row>
        <row r="186">
          <cell r="E186" t="str">
            <v>Onondaga</v>
          </cell>
          <cell r="L186">
            <v>643</v>
          </cell>
          <cell r="BK186">
            <v>79</v>
          </cell>
        </row>
        <row r="187">
          <cell r="E187" t="str">
            <v>Onondaga</v>
          </cell>
          <cell r="L187">
            <v>100</v>
          </cell>
          <cell r="BK187">
            <v>8</v>
          </cell>
        </row>
        <row r="188">
          <cell r="E188" t="str">
            <v>Onondaga</v>
          </cell>
          <cell r="L188">
            <v>353</v>
          </cell>
          <cell r="BK188">
            <v>201</v>
          </cell>
        </row>
        <row r="189">
          <cell r="E189" t="str">
            <v>Onondaga</v>
          </cell>
          <cell r="L189">
            <v>361</v>
          </cell>
          <cell r="BK189">
            <v>64</v>
          </cell>
        </row>
        <row r="190">
          <cell r="E190" t="str">
            <v>Onondaga</v>
          </cell>
          <cell r="L190">
            <v>6</v>
          </cell>
          <cell r="BK190">
            <v>0</v>
          </cell>
        </row>
        <row r="191">
          <cell r="E191" t="str">
            <v>Onondaga</v>
          </cell>
          <cell r="L191">
            <v>0</v>
          </cell>
          <cell r="BK191">
            <v>61</v>
          </cell>
        </row>
        <row r="192">
          <cell r="E192" t="str">
            <v>Onondaga</v>
          </cell>
          <cell r="L192">
            <v>457</v>
          </cell>
          <cell r="BK192">
            <v>83</v>
          </cell>
        </row>
        <row r="193">
          <cell r="E193" t="str">
            <v>Onondaga</v>
          </cell>
          <cell r="L193">
            <v>1</v>
          </cell>
          <cell r="BK193">
            <v>92</v>
          </cell>
        </row>
        <row r="194">
          <cell r="E194" t="str">
            <v>Onondaga</v>
          </cell>
          <cell r="L194">
            <v>217</v>
          </cell>
          <cell r="BK194">
            <v>138</v>
          </cell>
        </row>
        <row r="195">
          <cell r="E195" t="str">
            <v>Onondaga</v>
          </cell>
          <cell r="L195">
            <v>78</v>
          </cell>
          <cell r="BK195">
            <v>447</v>
          </cell>
        </row>
        <row r="196">
          <cell r="E196" t="str">
            <v>Onondaga</v>
          </cell>
          <cell r="L196">
            <v>373</v>
          </cell>
          <cell r="BK196">
            <v>0</v>
          </cell>
        </row>
        <row r="197">
          <cell r="E197" t="str">
            <v>Onondaga</v>
          </cell>
          <cell r="L197">
            <v>13</v>
          </cell>
          <cell r="BK197">
            <v>68</v>
          </cell>
        </row>
        <row r="198">
          <cell r="E198" t="str">
            <v>Onondaga</v>
          </cell>
          <cell r="L198">
            <v>171</v>
          </cell>
          <cell r="BK198">
            <v>6</v>
          </cell>
        </row>
        <row r="199">
          <cell r="E199" t="str">
            <v>Syracuse</v>
          </cell>
          <cell r="L199">
            <v>314</v>
          </cell>
          <cell r="BK199">
            <v>119</v>
          </cell>
        </row>
        <row r="200">
          <cell r="E200" t="str">
            <v>Syracuse</v>
          </cell>
          <cell r="L200">
            <v>188</v>
          </cell>
          <cell r="BK200">
            <v>147</v>
          </cell>
        </row>
        <row r="201">
          <cell r="E201" t="str">
            <v>Dewitt</v>
          </cell>
          <cell r="L201">
            <v>2</v>
          </cell>
          <cell r="BK201">
            <v>31</v>
          </cell>
        </row>
        <row r="202">
          <cell r="E202" t="str">
            <v>Syracuse</v>
          </cell>
          <cell r="L202">
            <v>116</v>
          </cell>
          <cell r="BK202">
            <v>13</v>
          </cell>
        </row>
        <row r="203">
          <cell r="E203" t="str">
            <v>Syracuse</v>
          </cell>
          <cell r="L203">
            <v>89</v>
          </cell>
          <cell r="BK203">
            <v>0</v>
          </cell>
        </row>
        <row r="204">
          <cell r="E204" t="str">
            <v>Manlius</v>
          </cell>
          <cell r="L204">
            <v>198</v>
          </cell>
          <cell r="BK204">
            <v>24</v>
          </cell>
        </row>
        <row r="205">
          <cell r="E205" t="str">
            <v>Onondaga</v>
          </cell>
          <cell r="L205">
            <v>79</v>
          </cell>
          <cell r="BK205">
            <v>68</v>
          </cell>
        </row>
        <row r="206">
          <cell r="E206" t="str">
            <v>Syracuse</v>
          </cell>
          <cell r="L206">
            <v>362</v>
          </cell>
          <cell r="BK206">
            <v>0</v>
          </cell>
        </row>
        <row r="207">
          <cell r="E207" t="str">
            <v>Syracuse</v>
          </cell>
          <cell r="L207">
            <v>836</v>
          </cell>
          <cell r="BK207">
            <v>167</v>
          </cell>
        </row>
        <row r="208">
          <cell r="E208" t="str">
            <v>Syracuse</v>
          </cell>
          <cell r="L208">
            <v>289</v>
          </cell>
          <cell r="BK208">
            <v>0</v>
          </cell>
        </row>
        <row r="209">
          <cell r="E209" t="str">
            <v>Syracuse</v>
          </cell>
          <cell r="L209">
            <v>291</v>
          </cell>
          <cell r="BK209">
            <v>49</v>
          </cell>
        </row>
        <row r="210">
          <cell r="E210" t="str">
            <v>Syracuse</v>
          </cell>
          <cell r="L210">
            <v>492</v>
          </cell>
          <cell r="BK210">
            <v>17</v>
          </cell>
        </row>
        <row r="211">
          <cell r="E211" t="str">
            <v>Syracuse</v>
          </cell>
          <cell r="L211">
            <v>198</v>
          </cell>
          <cell r="BK211">
            <v>288</v>
          </cell>
        </row>
        <row r="212">
          <cell r="E212" t="str">
            <v>Dewitt</v>
          </cell>
          <cell r="L212">
            <v>440</v>
          </cell>
          <cell r="BK212">
            <v>130</v>
          </cell>
        </row>
        <row r="213">
          <cell r="E213" t="str">
            <v>Syracuse</v>
          </cell>
          <cell r="L213">
            <v>158</v>
          </cell>
          <cell r="BK213">
            <v>187</v>
          </cell>
        </row>
        <row r="214">
          <cell r="E214" t="str">
            <v>Syracuse</v>
          </cell>
          <cell r="L214">
            <v>287</v>
          </cell>
          <cell r="BK214">
            <v>142</v>
          </cell>
        </row>
        <row r="215">
          <cell r="E215" t="str">
            <v>Syracuse</v>
          </cell>
          <cell r="L215">
            <v>34</v>
          </cell>
          <cell r="BK215">
            <v>46</v>
          </cell>
        </row>
        <row r="216">
          <cell r="E216" t="str">
            <v>Syracuse</v>
          </cell>
          <cell r="L216">
            <v>251</v>
          </cell>
          <cell r="BK216">
            <v>86</v>
          </cell>
        </row>
        <row r="217">
          <cell r="E217" t="str">
            <v>Syracuse</v>
          </cell>
          <cell r="L217">
            <v>99</v>
          </cell>
          <cell r="BK217">
            <v>0</v>
          </cell>
        </row>
        <row r="218">
          <cell r="E218" t="str">
            <v>Syracuse</v>
          </cell>
          <cell r="L218">
            <v>76</v>
          </cell>
          <cell r="BK218">
            <v>36</v>
          </cell>
        </row>
        <row r="219">
          <cell r="E219" t="str">
            <v>Syracuse</v>
          </cell>
          <cell r="L219">
            <v>33</v>
          </cell>
          <cell r="BK219">
            <v>17</v>
          </cell>
        </row>
        <row r="220">
          <cell r="E220" t="str">
            <v>Dewitt</v>
          </cell>
          <cell r="L220">
            <v>236</v>
          </cell>
          <cell r="BK220">
            <v>63</v>
          </cell>
        </row>
        <row r="221">
          <cell r="E221" t="str">
            <v>Dewitt</v>
          </cell>
          <cell r="L221">
            <v>313</v>
          </cell>
          <cell r="BK221">
            <v>360</v>
          </cell>
        </row>
        <row r="222">
          <cell r="E222" t="str">
            <v>Dewitt</v>
          </cell>
          <cell r="L222">
            <v>227</v>
          </cell>
          <cell r="BK222">
            <v>164</v>
          </cell>
        </row>
        <row r="223">
          <cell r="E223" t="str">
            <v>Dewitt</v>
          </cell>
          <cell r="L223">
            <v>124</v>
          </cell>
          <cell r="BK223">
            <v>0</v>
          </cell>
        </row>
        <row r="224">
          <cell r="E224" t="str">
            <v>Dewitt</v>
          </cell>
          <cell r="L224">
            <v>59</v>
          </cell>
          <cell r="BK224">
            <v>290</v>
          </cell>
        </row>
        <row r="225">
          <cell r="E225" t="str">
            <v>Manlius</v>
          </cell>
          <cell r="L225">
            <v>103</v>
          </cell>
          <cell r="BK225">
            <v>220</v>
          </cell>
        </row>
        <row r="226">
          <cell r="E226" t="str">
            <v>Manlius</v>
          </cell>
          <cell r="L226">
            <v>522</v>
          </cell>
          <cell r="BK226">
            <v>52</v>
          </cell>
        </row>
        <row r="227">
          <cell r="E227" t="str">
            <v>Syracuse</v>
          </cell>
          <cell r="L227">
            <v>127</v>
          </cell>
          <cell r="BK227">
            <v>0</v>
          </cell>
        </row>
        <row r="228">
          <cell r="E228" t="str">
            <v>Syracuse</v>
          </cell>
          <cell r="L228">
            <v>19</v>
          </cell>
          <cell r="BK228">
            <v>142</v>
          </cell>
        </row>
        <row r="229">
          <cell r="E229" t="str">
            <v>Dewitt</v>
          </cell>
          <cell r="L229">
            <v>31</v>
          </cell>
          <cell r="BK229">
            <v>73</v>
          </cell>
        </row>
        <row r="230">
          <cell r="E230" t="str">
            <v>Syracuse</v>
          </cell>
          <cell r="L230">
            <v>177</v>
          </cell>
          <cell r="BK230">
            <v>29</v>
          </cell>
        </row>
        <row r="231">
          <cell r="E231" t="str">
            <v>Syracuse</v>
          </cell>
          <cell r="L231">
            <v>585</v>
          </cell>
          <cell r="BK231">
            <v>98</v>
          </cell>
        </row>
        <row r="232">
          <cell r="E232" t="str">
            <v>Manlius</v>
          </cell>
          <cell r="L232">
            <v>450</v>
          </cell>
          <cell r="BK232">
            <v>498</v>
          </cell>
        </row>
        <row r="233">
          <cell r="E233" t="str">
            <v>Manlius</v>
          </cell>
          <cell r="L233">
            <v>84</v>
          </cell>
          <cell r="BK233">
            <v>1571</v>
          </cell>
        </row>
        <row r="234">
          <cell r="E234" t="str">
            <v>Dewitt</v>
          </cell>
          <cell r="L234">
            <v>22</v>
          </cell>
          <cell r="BK234">
            <v>1192</v>
          </cell>
        </row>
        <row r="235">
          <cell r="E235" t="str">
            <v>Manlius</v>
          </cell>
          <cell r="L235">
            <v>741</v>
          </cell>
          <cell r="BK235">
            <v>243</v>
          </cell>
        </row>
        <row r="236">
          <cell r="E236" t="str">
            <v>Dewitt</v>
          </cell>
          <cell r="L236">
            <v>3</v>
          </cell>
          <cell r="BK236">
            <v>69</v>
          </cell>
        </row>
        <row r="237">
          <cell r="E237" t="str">
            <v>Dewitt</v>
          </cell>
          <cell r="L237">
            <v>43</v>
          </cell>
          <cell r="BK237">
            <v>29</v>
          </cell>
        </row>
        <row r="238">
          <cell r="E238" t="str">
            <v>Manlius</v>
          </cell>
          <cell r="L238">
            <v>232</v>
          </cell>
          <cell r="BK238">
            <v>156</v>
          </cell>
        </row>
        <row r="239">
          <cell r="E239" t="str">
            <v>Sullivan</v>
          </cell>
          <cell r="L239">
            <v>168</v>
          </cell>
          <cell r="BK239">
            <v>0</v>
          </cell>
        </row>
        <row r="240">
          <cell r="E240" t="str">
            <v>Sullivan</v>
          </cell>
          <cell r="L240">
            <v>177</v>
          </cell>
          <cell r="BK240">
            <v>28</v>
          </cell>
        </row>
        <row r="241">
          <cell r="E241" t="str">
            <v>Sullivan</v>
          </cell>
          <cell r="L241">
            <v>85</v>
          </cell>
          <cell r="BK241">
            <v>89</v>
          </cell>
        </row>
        <row r="242">
          <cell r="E242" t="str">
            <v>Sullivan</v>
          </cell>
          <cell r="L242">
            <v>24</v>
          </cell>
          <cell r="BK242">
            <v>12</v>
          </cell>
        </row>
        <row r="243">
          <cell r="E243" t="str">
            <v>Syracuse</v>
          </cell>
          <cell r="L243">
            <v>274</v>
          </cell>
          <cell r="BK243">
            <v>25</v>
          </cell>
        </row>
        <row r="244">
          <cell r="E244" t="str">
            <v>Dewitt</v>
          </cell>
          <cell r="L244">
            <v>339</v>
          </cell>
          <cell r="BK244">
            <v>21</v>
          </cell>
        </row>
        <row r="245">
          <cell r="E245" t="str">
            <v>Syracuse</v>
          </cell>
          <cell r="L245">
            <v>144</v>
          </cell>
          <cell r="BK245">
            <v>154</v>
          </cell>
        </row>
        <row r="246">
          <cell r="E246" t="str">
            <v>Syracuse</v>
          </cell>
          <cell r="L246">
            <v>201</v>
          </cell>
          <cell r="BK246">
            <v>9</v>
          </cell>
        </row>
        <row r="247">
          <cell r="E247" t="str">
            <v>Syracuse</v>
          </cell>
          <cell r="L247">
            <v>62</v>
          </cell>
          <cell r="BK247">
            <v>33</v>
          </cell>
        </row>
        <row r="248">
          <cell r="E248" t="str">
            <v>Syracuse</v>
          </cell>
          <cell r="L248">
            <v>286</v>
          </cell>
          <cell r="BK248">
            <v>17</v>
          </cell>
        </row>
        <row r="249">
          <cell r="E249" t="str">
            <v>Syracuse</v>
          </cell>
          <cell r="L249">
            <v>167</v>
          </cell>
          <cell r="BK249">
            <v>25</v>
          </cell>
        </row>
        <row r="250">
          <cell r="E250" t="str">
            <v>Syracuse</v>
          </cell>
          <cell r="L250">
            <v>95</v>
          </cell>
          <cell r="BK250">
            <v>30</v>
          </cell>
        </row>
        <row r="251">
          <cell r="E251" t="str">
            <v>Syracuse</v>
          </cell>
          <cell r="L251">
            <v>218</v>
          </cell>
          <cell r="BK251">
            <v>9</v>
          </cell>
        </row>
        <row r="252">
          <cell r="E252" t="str">
            <v>Dewitt</v>
          </cell>
          <cell r="L252">
            <v>277</v>
          </cell>
          <cell r="BK252">
            <v>88</v>
          </cell>
        </row>
        <row r="253">
          <cell r="E253" t="str">
            <v>Syracuse</v>
          </cell>
          <cell r="L253">
            <v>24</v>
          </cell>
          <cell r="BK253">
            <v>136</v>
          </cell>
        </row>
        <row r="254">
          <cell r="E254" t="str">
            <v>Syracuse</v>
          </cell>
          <cell r="L254">
            <v>524</v>
          </cell>
          <cell r="BK254">
            <v>85</v>
          </cell>
        </row>
        <row r="255">
          <cell r="E255" t="str">
            <v>Syracuse</v>
          </cell>
          <cell r="L255">
            <v>669</v>
          </cell>
          <cell r="BK255">
            <v>297</v>
          </cell>
        </row>
        <row r="256">
          <cell r="E256" t="str">
            <v>Manlius</v>
          </cell>
          <cell r="L256">
            <v>651</v>
          </cell>
          <cell r="BK256">
            <v>513</v>
          </cell>
        </row>
        <row r="257">
          <cell r="E257" t="str">
            <v>Dewitt</v>
          </cell>
          <cell r="L257">
            <v>476</v>
          </cell>
          <cell r="BK257">
            <v>316</v>
          </cell>
        </row>
        <row r="258">
          <cell r="E258" t="str">
            <v>Dewitt</v>
          </cell>
          <cell r="L258">
            <v>501</v>
          </cell>
          <cell r="BK258">
            <v>348</v>
          </cell>
        </row>
        <row r="259">
          <cell r="E259" t="str">
            <v>Dewitt</v>
          </cell>
          <cell r="L259">
            <v>442</v>
          </cell>
          <cell r="BK259">
            <v>454</v>
          </cell>
        </row>
        <row r="260">
          <cell r="E260" t="str">
            <v>Dewitt</v>
          </cell>
          <cell r="L260">
            <v>316</v>
          </cell>
          <cell r="BK260">
            <v>5</v>
          </cell>
        </row>
        <row r="261">
          <cell r="E261" t="str">
            <v>Dewitt</v>
          </cell>
          <cell r="L261">
            <v>40</v>
          </cell>
          <cell r="BK261">
            <v>1579</v>
          </cell>
        </row>
        <row r="262">
          <cell r="E262" t="str">
            <v>Dewitt</v>
          </cell>
          <cell r="L262">
            <v>0</v>
          </cell>
          <cell r="BK262">
            <v>265</v>
          </cell>
        </row>
        <row r="263">
          <cell r="E263" t="str">
            <v>Dewitt</v>
          </cell>
          <cell r="L263">
            <v>14</v>
          </cell>
          <cell r="BK263">
            <v>968</v>
          </cell>
        </row>
        <row r="264">
          <cell r="E264" t="str">
            <v>Dewitt</v>
          </cell>
          <cell r="L264">
            <v>6</v>
          </cell>
          <cell r="BK264">
            <v>663</v>
          </cell>
        </row>
        <row r="265">
          <cell r="E265" t="str">
            <v>Dewitt</v>
          </cell>
          <cell r="L265">
            <v>318</v>
          </cell>
          <cell r="BK265">
            <v>357</v>
          </cell>
        </row>
        <row r="266">
          <cell r="E266" t="str">
            <v>Dewitt</v>
          </cell>
          <cell r="L266">
            <v>164</v>
          </cell>
          <cell r="BK266">
            <v>2542</v>
          </cell>
        </row>
        <row r="267">
          <cell r="E267" t="str">
            <v>Dewitt</v>
          </cell>
          <cell r="L267">
            <v>0</v>
          </cell>
          <cell r="BK267">
            <v>1497</v>
          </cell>
        </row>
        <row r="268">
          <cell r="E268" t="str">
            <v>Dewitt</v>
          </cell>
          <cell r="L268">
            <v>0</v>
          </cell>
          <cell r="BK268">
            <v>645</v>
          </cell>
        </row>
        <row r="269">
          <cell r="E269" t="str">
            <v>Syracuse</v>
          </cell>
          <cell r="L269">
            <v>398</v>
          </cell>
          <cell r="BK269">
            <v>330</v>
          </cell>
        </row>
        <row r="270">
          <cell r="E270" t="str">
            <v>Dewitt</v>
          </cell>
          <cell r="L270">
            <v>17</v>
          </cell>
          <cell r="BK270">
            <v>777</v>
          </cell>
        </row>
        <row r="271">
          <cell r="E271" t="str">
            <v>Manlius</v>
          </cell>
          <cell r="L271">
            <v>113</v>
          </cell>
          <cell r="BK271">
            <v>14</v>
          </cell>
        </row>
        <row r="272">
          <cell r="E272" t="str">
            <v>Syracuse</v>
          </cell>
          <cell r="L272">
            <v>101</v>
          </cell>
          <cell r="BK272">
            <v>28</v>
          </cell>
        </row>
        <row r="273">
          <cell r="E273" t="str">
            <v>Syracuse</v>
          </cell>
          <cell r="L273">
            <v>379</v>
          </cell>
          <cell r="BK273">
            <v>25</v>
          </cell>
        </row>
        <row r="274">
          <cell r="E274" t="str">
            <v>Syracuse</v>
          </cell>
          <cell r="L274">
            <v>143</v>
          </cell>
          <cell r="BK274">
            <v>5</v>
          </cell>
        </row>
        <row r="275">
          <cell r="E275" t="str">
            <v>Elbridge</v>
          </cell>
          <cell r="L275">
            <v>217</v>
          </cell>
          <cell r="BK275">
            <v>219</v>
          </cell>
        </row>
        <row r="276">
          <cell r="E276" t="str">
            <v>Syracuse</v>
          </cell>
          <cell r="L276">
            <v>194</v>
          </cell>
          <cell r="BK276">
            <v>34</v>
          </cell>
        </row>
        <row r="277">
          <cell r="E277" t="str">
            <v>Syracuse</v>
          </cell>
          <cell r="L277">
            <v>494</v>
          </cell>
          <cell r="BK277">
            <v>83</v>
          </cell>
        </row>
        <row r="278">
          <cell r="E278" t="str">
            <v>Syracuse</v>
          </cell>
          <cell r="L278">
            <v>270</v>
          </cell>
          <cell r="BK278">
            <v>167</v>
          </cell>
        </row>
        <row r="279">
          <cell r="E279" t="str">
            <v>Syracuse</v>
          </cell>
          <cell r="L279">
            <v>375</v>
          </cell>
          <cell r="BK279">
            <v>65</v>
          </cell>
        </row>
        <row r="280">
          <cell r="E280" t="str">
            <v>Syracuse</v>
          </cell>
          <cell r="L280">
            <v>420</v>
          </cell>
          <cell r="BK280">
            <v>111</v>
          </cell>
        </row>
        <row r="281">
          <cell r="E281" t="str">
            <v>Syracuse</v>
          </cell>
          <cell r="L281">
            <v>296</v>
          </cell>
          <cell r="BK281">
            <v>51</v>
          </cell>
        </row>
        <row r="282">
          <cell r="E282" t="str">
            <v>Syracuse</v>
          </cell>
          <cell r="L282">
            <v>271</v>
          </cell>
          <cell r="BK282">
            <v>2</v>
          </cell>
        </row>
        <row r="283">
          <cell r="E283" t="str">
            <v>Syracuse</v>
          </cell>
          <cell r="L283">
            <v>217</v>
          </cell>
          <cell r="BK283">
            <v>187</v>
          </cell>
        </row>
        <row r="284">
          <cell r="E284" t="str">
            <v>Syracuse</v>
          </cell>
          <cell r="L284">
            <v>461</v>
          </cell>
          <cell r="BK284">
            <v>29</v>
          </cell>
        </row>
        <row r="285">
          <cell r="E285" t="str">
            <v>Syracuse</v>
          </cell>
          <cell r="L285">
            <v>0</v>
          </cell>
          <cell r="BK285">
            <v>0</v>
          </cell>
        </row>
        <row r="286">
          <cell r="E286" t="str">
            <v>Syracuse</v>
          </cell>
          <cell r="L286">
            <v>154</v>
          </cell>
          <cell r="BK286">
            <v>14</v>
          </cell>
        </row>
        <row r="287">
          <cell r="E287" t="str">
            <v>Syracuse</v>
          </cell>
          <cell r="L287">
            <v>142</v>
          </cell>
          <cell r="BK287">
            <v>17</v>
          </cell>
        </row>
        <row r="288">
          <cell r="E288" t="str">
            <v>Syracuse</v>
          </cell>
          <cell r="L288">
            <v>668</v>
          </cell>
          <cell r="BK288">
            <v>25</v>
          </cell>
        </row>
        <row r="289">
          <cell r="E289" t="str">
            <v>Syracuse</v>
          </cell>
          <cell r="L289">
            <v>260</v>
          </cell>
          <cell r="BK289">
            <v>25</v>
          </cell>
        </row>
        <row r="290">
          <cell r="E290" t="str">
            <v>Syracuse</v>
          </cell>
          <cell r="L290">
            <v>345</v>
          </cell>
          <cell r="BK290">
            <v>193</v>
          </cell>
        </row>
        <row r="291">
          <cell r="E291" t="str">
            <v>Syracuse</v>
          </cell>
          <cell r="L291">
            <v>123</v>
          </cell>
          <cell r="BK291">
            <v>11</v>
          </cell>
        </row>
        <row r="292">
          <cell r="E292" t="str">
            <v>Syracuse</v>
          </cell>
          <cell r="L292">
            <v>85</v>
          </cell>
          <cell r="BK292">
            <v>10</v>
          </cell>
        </row>
        <row r="293">
          <cell r="E293" t="str">
            <v>Syracuse</v>
          </cell>
          <cell r="L293">
            <v>190</v>
          </cell>
          <cell r="BK293">
            <v>5</v>
          </cell>
        </row>
        <row r="294">
          <cell r="E294" t="str">
            <v>Syracuse</v>
          </cell>
          <cell r="L294">
            <v>60</v>
          </cell>
          <cell r="BK294">
            <v>10</v>
          </cell>
        </row>
        <row r="295">
          <cell r="E295" t="str">
            <v>Syracuse</v>
          </cell>
          <cell r="L295">
            <v>243</v>
          </cell>
          <cell r="BK295">
            <v>207</v>
          </cell>
        </row>
        <row r="296">
          <cell r="E296" t="str">
            <v>Syracuse</v>
          </cell>
          <cell r="L296">
            <v>464</v>
          </cell>
          <cell r="BK296">
            <v>16</v>
          </cell>
        </row>
        <row r="297">
          <cell r="E297" t="str">
            <v>Syracuse</v>
          </cell>
          <cell r="L297">
            <v>83</v>
          </cell>
          <cell r="BK297">
            <v>10</v>
          </cell>
        </row>
        <row r="298">
          <cell r="E298" t="str">
            <v>Syracuse</v>
          </cell>
          <cell r="L298">
            <v>131</v>
          </cell>
          <cell r="BK298">
            <v>11</v>
          </cell>
        </row>
        <row r="299">
          <cell r="E299" t="str">
            <v>Syracuse</v>
          </cell>
          <cell r="L299">
            <v>54</v>
          </cell>
          <cell r="BK299">
            <v>55</v>
          </cell>
        </row>
        <row r="300">
          <cell r="E300" t="str">
            <v>Syracuse</v>
          </cell>
          <cell r="L300">
            <v>211</v>
          </cell>
          <cell r="BK300">
            <v>15</v>
          </cell>
        </row>
        <row r="301">
          <cell r="E301" t="str">
            <v>Syracuse</v>
          </cell>
          <cell r="L301">
            <v>15</v>
          </cell>
          <cell r="BK301">
            <v>8</v>
          </cell>
        </row>
        <row r="302">
          <cell r="E302" t="str">
            <v>Syracuse</v>
          </cell>
          <cell r="L302">
            <v>428</v>
          </cell>
          <cell r="BK302">
            <v>563</v>
          </cell>
        </row>
        <row r="303">
          <cell r="E303" t="str">
            <v>Syracuse</v>
          </cell>
          <cell r="L303">
            <v>96</v>
          </cell>
          <cell r="BK303">
            <v>487</v>
          </cell>
        </row>
        <row r="304">
          <cell r="E304" t="str">
            <v>Syracuse</v>
          </cell>
          <cell r="L304">
            <v>196</v>
          </cell>
          <cell r="BK304">
            <v>94</v>
          </cell>
        </row>
        <row r="305">
          <cell r="E305" t="str">
            <v>Syracuse</v>
          </cell>
          <cell r="L305">
            <v>35</v>
          </cell>
          <cell r="BK305">
            <v>47</v>
          </cell>
        </row>
        <row r="306">
          <cell r="E306" t="str">
            <v>Syracuse</v>
          </cell>
          <cell r="L306">
            <v>21</v>
          </cell>
          <cell r="BK306">
            <v>68</v>
          </cell>
        </row>
        <row r="307">
          <cell r="E307" t="str">
            <v>Onondaga</v>
          </cell>
          <cell r="L307">
            <v>24</v>
          </cell>
          <cell r="BK307">
            <v>0</v>
          </cell>
        </row>
        <row r="308">
          <cell r="E308" t="str">
            <v>Syracuse</v>
          </cell>
          <cell r="L308">
            <v>217</v>
          </cell>
          <cell r="BK308">
            <v>4</v>
          </cell>
        </row>
        <row r="309">
          <cell r="E309" t="str">
            <v>Syracuse</v>
          </cell>
          <cell r="L309">
            <v>145</v>
          </cell>
          <cell r="BK309">
            <v>10</v>
          </cell>
        </row>
        <row r="310">
          <cell r="E310" t="str">
            <v>Syracuse</v>
          </cell>
          <cell r="L310">
            <v>170</v>
          </cell>
          <cell r="BK310">
            <v>0</v>
          </cell>
        </row>
        <row r="311">
          <cell r="E311" t="str">
            <v>Syracuse</v>
          </cell>
          <cell r="L311">
            <v>488</v>
          </cell>
          <cell r="BK311">
            <v>227</v>
          </cell>
        </row>
        <row r="312">
          <cell r="E312" t="str">
            <v>Syracuse</v>
          </cell>
          <cell r="L312">
            <v>12</v>
          </cell>
          <cell r="BK312">
            <v>27</v>
          </cell>
        </row>
        <row r="313">
          <cell r="E313" t="str">
            <v>Syracuse</v>
          </cell>
          <cell r="L313">
            <v>91</v>
          </cell>
          <cell r="BK313">
            <v>21</v>
          </cell>
        </row>
        <row r="314">
          <cell r="E314" t="str">
            <v>Dewitt</v>
          </cell>
          <cell r="L314">
            <v>580</v>
          </cell>
          <cell r="BK314">
            <v>184</v>
          </cell>
        </row>
        <row r="315">
          <cell r="E315" t="str">
            <v>Onondaga</v>
          </cell>
          <cell r="L315">
            <v>322</v>
          </cell>
          <cell r="BK315">
            <v>146</v>
          </cell>
        </row>
        <row r="316">
          <cell r="E316" t="str">
            <v>Geddes</v>
          </cell>
          <cell r="L316">
            <v>452</v>
          </cell>
          <cell r="BK316">
            <v>216</v>
          </cell>
        </row>
        <row r="317">
          <cell r="E317" t="str">
            <v>Camillus</v>
          </cell>
          <cell r="L317">
            <v>801</v>
          </cell>
          <cell r="BK317">
            <v>7</v>
          </cell>
        </row>
        <row r="318">
          <cell r="E318" t="str">
            <v>Geddes</v>
          </cell>
          <cell r="L318">
            <v>171</v>
          </cell>
          <cell r="BK318">
            <v>43</v>
          </cell>
        </row>
        <row r="319">
          <cell r="E319" t="str">
            <v>Geddes</v>
          </cell>
          <cell r="L319">
            <v>211</v>
          </cell>
          <cell r="BK319">
            <v>14</v>
          </cell>
        </row>
        <row r="320">
          <cell r="E320" t="str">
            <v>Geddes</v>
          </cell>
          <cell r="L320">
            <v>503</v>
          </cell>
          <cell r="BK320">
            <v>27</v>
          </cell>
        </row>
        <row r="321">
          <cell r="E321" t="str">
            <v>Onondaga</v>
          </cell>
          <cell r="L321">
            <v>81</v>
          </cell>
          <cell r="BK321">
            <v>29</v>
          </cell>
        </row>
        <row r="322">
          <cell r="E322" t="str">
            <v>Camillus</v>
          </cell>
          <cell r="L322">
            <v>279</v>
          </cell>
          <cell r="BK322">
            <v>0</v>
          </cell>
        </row>
        <row r="323">
          <cell r="E323" t="str">
            <v>Camillus</v>
          </cell>
          <cell r="L323">
            <v>41</v>
          </cell>
          <cell r="BK323">
            <v>0</v>
          </cell>
        </row>
        <row r="324">
          <cell r="E324" t="str">
            <v>Camillus</v>
          </cell>
          <cell r="L324">
            <v>172</v>
          </cell>
          <cell r="BK324">
            <v>151</v>
          </cell>
        </row>
        <row r="325">
          <cell r="E325" t="str">
            <v>Camillus</v>
          </cell>
          <cell r="L325">
            <v>262</v>
          </cell>
          <cell r="BK325">
            <v>96</v>
          </cell>
        </row>
        <row r="326">
          <cell r="E326" t="str">
            <v>Camillus</v>
          </cell>
          <cell r="L326">
            <v>159</v>
          </cell>
          <cell r="BK326">
            <v>182</v>
          </cell>
        </row>
        <row r="327">
          <cell r="E327" t="str">
            <v>Camillus</v>
          </cell>
          <cell r="L327">
            <v>1303</v>
          </cell>
          <cell r="BK327">
            <v>597</v>
          </cell>
        </row>
        <row r="328">
          <cell r="E328" t="str">
            <v>Onondaga</v>
          </cell>
          <cell r="L328">
            <v>129</v>
          </cell>
          <cell r="BK328">
            <v>0</v>
          </cell>
        </row>
        <row r="329">
          <cell r="E329" t="str">
            <v>Syracuse</v>
          </cell>
          <cell r="L329">
            <v>262</v>
          </cell>
          <cell r="BK329">
            <v>5</v>
          </cell>
        </row>
        <row r="330">
          <cell r="E330" t="str">
            <v>Syracuse</v>
          </cell>
          <cell r="L330">
            <v>173</v>
          </cell>
          <cell r="BK330">
            <v>25</v>
          </cell>
        </row>
        <row r="331">
          <cell r="E331" t="str">
            <v>Dewitt</v>
          </cell>
          <cell r="L331">
            <v>281</v>
          </cell>
          <cell r="BK331">
            <v>149</v>
          </cell>
        </row>
        <row r="332">
          <cell r="E332" t="str">
            <v>Syracuse</v>
          </cell>
          <cell r="L332">
            <v>182</v>
          </cell>
          <cell r="BK332">
            <v>0</v>
          </cell>
        </row>
        <row r="333">
          <cell r="E333" t="str">
            <v>Syracuse</v>
          </cell>
          <cell r="L333">
            <v>265</v>
          </cell>
          <cell r="BK333">
            <v>14</v>
          </cell>
        </row>
        <row r="334">
          <cell r="E334" t="str">
            <v>Syracuse</v>
          </cell>
          <cell r="L334">
            <v>146</v>
          </cell>
          <cell r="BK334">
            <v>107</v>
          </cell>
        </row>
        <row r="335">
          <cell r="E335" t="str">
            <v>Syracuse</v>
          </cell>
          <cell r="L335">
            <v>158</v>
          </cell>
          <cell r="BK335">
            <v>5</v>
          </cell>
        </row>
        <row r="336">
          <cell r="E336" t="str">
            <v>Syracuse</v>
          </cell>
          <cell r="L336">
            <v>141</v>
          </cell>
          <cell r="BK336">
            <v>29</v>
          </cell>
        </row>
        <row r="337">
          <cell r="E337" t="str">
            <v>Syracuse</v>
          </cell>
          <cell r="L337">
            <v>57</v>
          </cell>
          <cell r="BK337">
            <v>34</v>
          </cell>
        </row>
        <row r="338">
          <cell r="E338" t="str">
            <v>Syracuse</v>
          </cell>
          <cell r="L338">
            <v>74</v>
          </cell>
          <cell r="BK338">
            <v>0</v>
          </cell>
        </row>
        <row r="339">
          <cell r="E339" t="str">
            <v>Syracuse</v>
          </cell>
          <cell r="L339">
            <v>110</v>
          </cell>
          <cell r="BK339">
            <v>86</v>
          </cell>
        </row>
        <row r="340">
          <cell r="E340" t="str">
            <v>Dewitt</v>
          </cell>
          <cell r="L340">
            <v>154</v>
          </cell>
          <cell r="BK340">
            <v>763</v>
          </cell>
        </row>
        <row r="341">
          <cell r="E341" t="str">
            <v>Dewitt</v>
          </cell>
          <cell r="L341">
            <v>112</v>
          </cell>
          <cell r="BK341">
            <v>1914</v>
          </cell>
        </row>
        <row r="342">
          <cell r="E342" t="str">
            <v>Dewitt</v>
          </cell>
          <cell r="L342">
            <v>140</v>
          </cell>
          <cell r="BK342">
            <v>222</v>
          </cell>
        </row>
        <row r="343">
          <cell r="E343" t="str">
            <v>Dewitt</v>
          </cell>
          <cell r="L343">
            <v>364</v>
          </cell>
          <cell r="BK343">
            <v>475</v>
          </cell>
        </row>
        <row r="344">
          <cell r="E344" t="str">
            <v>Dewitt</v>
          </cell>
          <cell r="L344">
            <v>85</v>
          </cell>
          <cell r="BK344">
            <v>431</v>
          </cell>
        </row>
        <row r="345">
          <cell r="E345" t="str">
            <v>Syracuse</v>
          </cell>
          <cell r="L345">
            <v>0</v>
          </cell>
          <cell r="BK345">
            <v>992</v>
          </cell>
        </row>
        <row r="346">
          <cell r="E346" t="str">
            <v>Syracuse</v>
          </cell>
          <cell r="L346">
            <v>365</v>
          </cell>
          <cell r="BK346">
            <v>464</v>
          </cell>
        </row>
        <row r="347">
          <cell r="E347" t="str">
            <v>Syracuse</v>
          </cell>
          <cell r="L347">
            <v>481</v>
          </cell>
          <cell r="BK347">
            <v>0</v>
          </cell>
        </row>
        <row r="348">
          <cell r="E348" t="str">
            <v>Onondaga</v>
          </cell>
          <cell r="L348">
            <v>73</v>
          </cell>
          <cell r="BK348">
            <v>123</v>
          </cell>
        </row>
        <row r="349">
          <cell r="E349" t="str">
            <v>Onondaga</v>
          </cell>
          <cell r="L349">
            <v>130</v>
          </cell>
          <cell r="BK349">
            <v>64</v>
          </cell>
        </row>
        <row r="350">
          <cell r="E350" t="str">
            <v>Syracuse</v>
          </cell>
          <cell r="L350">
            <v>322</v>
          </cell>
          <cell r="BK350">
            <v>9</v>
          </cell>
        </row>
        <row r="351">
          <cell r="E351" t="str">
            <v>Syracuse</v>
          </cell>
          <cell r="L351">
            <v>77</v>
          </cell>
          <cell r="BK351">
            <v>39</v>
          </cell>
        </row>
        <row r="352">
          <cell r="E352" t="str">
            <v>Syracuse</v>
          </cell>
          <cell r="L352">
            <v>148</v>
          </cell>
          <cell r="BK352">
            <v>95</v>
          </cell>
        </row>
        <row r="353">
          <cell r="E353" t="str">
            <v>Syracuse</v>
          </cell>
          <cell r="L353">
            <v>36</v>
          </cell>
          <cell r="BK353">
            <v>164</v>
          </cell>
        </row>
        <row r="354">
          <cell r="E354" t="str">
            <v>Syracuse</v>
          </cell>
          <cell r="L354">
            <v>50</v>
          </cell>
          <cell r="BK354">
            <v>29</v>
          </cell>
        </row>
        <row r="355">
          <cell r="E355" t="str">
            <v>Syracuse</v>
          </cell>
          <cell r="L355">
            <v>83</v>
          </cell>
          <cell r="BK355">
            <v>178</v>
          </cell>
        </row>
        <row r="356">
          <cell r="E356" t="str">
            <v>Syracuse</v>
          </cell>
          <cell r="L356">
            <v>0</v>
          </cell>
          <cell r="BK356">
            <v>49</v>
          </cell>
        </row>
        <row r="357">
          <cell r="E357" t="str">
            <v>Syracuse</v>
          </cell>
          <cell r="L357">
            <v>60</v>
          </cell>
          <cell r="BK357">
            <v>65</v>
          </cell>
        </row>
        <row r="358">
          <cell r="E358" t="str">
            <v>Syracuse</v>
          </cell>
          <cell r="L358">
            <v>1</v>
          </cell>
          <cell r="BK358">
            <v>89</v>
          </cell>
        </row>
        <row r="359">
          <cell r="E359" t="str">
            <v>Syracuse</v>
          </cell>
          <cell r="L359">
            <v>55</v>
          </cell>
          <cell r="BK359">
            <v>60</v>
          </cell>
        </row>
        <row r="360">
          <cell r="E360" t="str">
            <v>Syracuse</v>
          </cell>
          <cell r="L360">
            <v>70</v>
          </cell>
          <cell r="BK360">
            <v>793</v>
          </cell>
        </row>
        <row r="361">
          <cell r="E361" t="str">
            <v>Syracuse</v>
          </cell>
          <cell r="L361">
            <v>1</v>
          </cell>
          <cell r="BK361">
            <v>116</v>
          </cell>
        </row>
        <row r="362">
          <cell r="E362" t="str">
            <v>Syracuse</v>
          </cell>
          <cell r="L362">
            <v>12</v>
          </cell>
          <cell r="BK362">
            <v>1006</v>
          </cell>
        </row>
        <row r="363">
          <cell r="E363" t="str">
            <v>Syracuse</v>
          </cell>
          <cell r="L363">
            <v>0</v>
          </cell>
          <cell r="BK363">
            <v>116</v>
          </cell>
        </row>
        <row r="364">
          <cell r="E364" t="str">
            <v>Syracuse</v>
          </cell>
          <cell r="L364">
            <v>38</v>
          </cell>
          <cell r="BK364">
            <v>603</v>
          </cell>
        </row>
        <row r="365">
          <cell r="E365" t="str">
            <v>Syracuse</v>
          </cell>
          <cell r="L365">
            <v>239</v>
          </cell>
          <cell r="BK365">
            <v>62</v>
          </cell>
        </row>
        <row r="366">
          <cell r="E366" t="str">
            <v>Syracuse</v>
          </cell>
          <cell r="L366">
            <v>0</v>
          </cell>
          <cell r="BK366">
            <v>0</v>
          </cell>
        </row>
        <row r="367">
          <cell r="E367" t="str">
            <v>Syracuse</v>
          </cell>
          <cell r="L367">
            <v>149</v>
          </cell>
          <cell r="BK367">
            <v>57</v>
          </cell>
        </row>
        <row r="368">
          <cell r="E368" t="str">
            <v>Syracuse</v>
          </cell>
          <cell r="L368">
            <v>150</v>
          </cell>
          <cell r="BK368">
            <v>201</v>
          </cell>
        </row>
        <row r="369">
          <cell r="E369" t="str">
            <v>Dewitt</v>
          </cell>
          <cell r="L369">
            <v>111</v>
          </cell>
          <cell r="BK369">
            <v>307</v>
          </cell>
        </row>
        <row r="370">
          <cell r="E370" t="str">
            <v>Dewitt</v>
          </cell>
          <cell r="L370">
            <v>274</v>
          </cell>
          <cell r="BK370">
            <v>221</v>
          </cell>
        </row>
        <row r="371">
          <cell r="E371" t="str">
            <v>Dewitt</v>
          </cell>
          <cell r="L371">
            <v>310</v>
          </cell>
          <cell r="BK371">
            <v>403</v>
          </cell>
        </row>
        <row r="372">
          <cell r="E372" t="str">
            <v>Dewitt</v>
          </cell>
          <cell r="L372">
            <v>233</v>
          </cell>
          <cell r="BK372">
            <v>96</v>
          </cell>
        </row>
        <row r="373">
          <cell r="E373" t="str">
            <v>Syracuse</v>
          </cell>
          <cell r="L373">
            <v>170</v>
          </cell>
          <cell r="BK373">
            <v>108</v>
          </cell>
        </row>
        <row r="374">
          <cell r="E374" t="str">
            <v>Syracuse</v>
          </cell>
          <cell r="L374">
            <v>348</v>
          </cell>
          <cell r="BK374">
            <v>5</v>
          </cell>
        </row>
        <row r="375">
          <cell r="E375" t="str">
            <v>Dewitt</v>
          </cell>
          <cell r="L375">
            <v>133</v>
          </cell>
          <cell r="BK375">
            <v>285</v>
          </cell>
        </row>
        <row r="376">
          <cell r="E376" t="str">
            <v>Geddes</v>
          </cell>
          <cell r="L376">
            <v>22</v>
          </cell>
          <cell r="BK376">
            <v>542</v>
          </cell>
        </row>
        <row r="377">
          <cell r="E377" t="str">
            <v>Syracuse</v>
          </cell>
          <cell r="L377">
            <v>169</v>
          </cell>
          <cell r="BK377">
            <v>30</v>
          </cell>
        </row>
        <row r="378">
          <cell r="E378" t="str">
            <v>Syracuse</v>
          </cell>
          <cell r="L378">
            <v>332</v>
          </cell>
          <cell r="BK378">
            <v>361</v>
          </cell>
        </row>
        <row r="379">
          <cell r="E379" t="str">
            <v>Syracuse</v>
          </cell>
          <cell r="L379">
            <v>78</v>
          </cell>
          <cell r="BK379">
            <v>1294</v>
          </cell>
        </row>
        <row r="380">
          <cell r="E380" t="str">
            <v>Syracuse</v>
          </cell>
          <cell r="L380">
            <v>0</v>
          </cell>
          <cell r="BK380">
            <v>411</v>
          </cell>
        </row>
        <row r="381">
          <cell r="E381" t="str">
            <v>Syracuse</v>
          </cell>
          <cell r="L381">
            <v>170</v>
          </cell>
          <cell r="BK381">
            <v>0</v>
          </cell>
        </row>
        <row r="382">
          <cell r="E382" t="str">
            <v>Syracuse</v>
          </cell>
          <cell r="L382">
            <v>48</v>
          </cell>
          <cell r="BK382">
            <v>13</v>
          </cell>
        </row>
        <row r="383">
          <cell r="E383" t="str">
            <v>Syracuse</v>
          </cell>
          <cell r="L383">
            <v>370</v>
          </cell>
          <cell r="BK383">
            <v>175</v>
          </cell>
        </row>
        <row r="384">
          <cell r="E384" t="str">
            <v>Syracuse</v>
          </cell>
          <cell r="L384">
            <v>0</v>
          </cell>
          <cell r="BK384">
            <v>1428</v>
          </cell>
        </row>
        <row r="385">
          <cell r="E385" t="str">
            <v>Manlius</v>
          </cell>
          <cell r="L385">
            <v>473</v>
          </cell>
          <cell r="BK385">
            <v>60</v>
          </cell>
        </row>
        <row r="386">
          <cell r="E386" t="str">
            <v>Syracuse</v>
          </cell>
          <cell r="L386">
            <v>306</v>
          </cell>
          <cell r="BK386">
            <v>275</v>
          </cell>
        </row>
        <row r="387">
          <cell r="E387" t="str">
            <v>Syracuse</v>
          </cell>
          <cell r="L387">
            <v>206</v>
          </cell>
          <cell r="BK387">
            <v>0</v>
          </cell>
        </row>
        <row r="388">
          <cell r="E388" t="str">
            <v>Syracuse</v>
          </cell>
          <cell r="L388">
            <v>85</v>
          </cell>
          <cell r="BK388">
            <v>0</v>
          </cell>
        </row>
        <row r="389">
          <cell r="E389" t="str">
            <v>Geddes</v>
          </cell>
          <cell r="L389">
            <v>1</v>
          </cell>
          <cell r="BK389">
            <v>511</v>
          </cell>
        </row>
        <row r="390">
          <cell r="E390" t="str">
            <v>Syracuse</v>
          </cell>
          <cell r="L390">
            <v>70</v>
          </cell>
          <cell r="BK390">
            <v>459</v>
          </cell>
        </row>
        <row r="391">
          <cell r="E391" t="str">
            <v>Syracuse</v>
          </cell>
          <cell r="L391">
            <v>124</v>
          </cell>
          <cell r="BK391">
            <v>23</v>
          </cell>
        </row>
        <row r="392">
          <cell r="E392" t="str">
            <v>Syracuse</v>
          </cell>
          <cell r="L392">
            <v>107</v>
          </cell>
          <cell r="BK392">
            <v>9</v>
          </cell>
        </row>
        <row r="393">
          <cell r="E393" t="str">
            <v>Syracuse</v>
          </cell>
          <cell r="L393">
            <v>133</v>
          </cell>
          <cell r="BK393">
            <v>13</v>
          </cell>
        </row>
        <row r="394">
          <cell r="E394" t="str">
            <v>Camillus</v>
          </cell>
          <cell r="L394">
            <v>586</v>
          </cell>
          <cell r="BK394">
            <v>168</v>
          </cell>
        </row>
        <row r="395">
          <cell r="E395" t="str">
            <v>Camillus</v>
          </cell>
          <cell r="L395">
            <v>1322</v>
          </cell>
          <cell r="BK395">
            <v>825</v>
          </cell>
        </row>
        <row r="396">
          <cell r="E396" t="str">
            <v>Syracuse</v>
          </cell>
          <cell r="L396">
            <v>62</v>
          </cell>
          <cell r="BK396">
            <v>173</v>
          </cell>
        </row>
        <row r="397">
          <cell r="E397" t="str">
            <v>Syracuse</v>
          </cell>
          <cell r="L397">
            <v>0</v>
          </cell>
          <cell r="BK397">
            <v>0</v>
          </cell>
        </row>
        <row r="398">
          <cell r="E398" t="str">
            <v>Syracuse</v>
          </cell>
          <cell r="L398">
            <v>419</v>
          </cell>
          <cell r="BK398">
            <v>219</v>
          </cell>
        </row>
        <row r="399">
          <cell r="E399" t="str">
            <v>Syracuse</v>
          </cell>
          <cell r="L399">
            <v>344</v>
          </cell>
          <cell r="BK399">
            <v>13</v>
          </cell>
        </row>
        <row r="400">
          <cell r="E400" t="str">
            <v>Camillus</v>
          </cell>
          <cell r="L400">
            <v>63</v>
          </cell>
          <cell r="BK400">
            <v>892</v>
          </cell>
        </row>
        <row r="401">
          <cell r="E401" t="str">
            <v>Syracuse</v>
          </cell>
          <cell r="L401">
            <v>85</v>
          </cell>
          <cell r="BK401">
            <v>0</v>
          </cell>
        </row>
        <row r="402">
          <cell r="E402" t="str">
            <v>Syracuse</v>
          </cell>
          <cell r="L402">
            <v>360</v>
          </cell>
          <cell r="BK402">
            <v>66</v>
          </cell>
        </row>
        <row r="403">
          <cell r="E403" t="str">
            <v>Syracuse</v>
          </cell>
          <cell r="L403">
            <v>193</v>
          </cell>
          <cell r="BK403">
            <v>127</v>
          </cell>
        </row>
        <row r="404">
          <cell r="E404" t="str">
            <v>Syracuse</v>
          </cell>
          <cell r="L404">
            <v>168</v>
          </cell>
          <cell r="BK404">
            <v>135</v>
          </cell>
        </row>
        <row r="405">
          <cell r="E405" t="str">
            <v>Elbridge</v>
          </cell>
          <cell r="L405">
            <v>254</v>
          </cell>
          <cell r="BK405">
            <v>175</v>
          </cell>
        </row>
        <row r="406">
          <cell r="E406" t="str">
            <v>Elbridge</v>
          </cell>
          <cell r="L406">
            <v>221</v>
          </cell>
          <cell r="BK406">
            <v>302</v>
          </cell>
        </row>
        <row r="407">
          <cell r="E407" t="str">
            <v>Elbridge</v>
          </cell>
          <cell r="L407">
            <v>218</v>
          </cell>
          <cell r="BK407">
            <v>990</v>
          </cell>
        </row>
        <row r="408">
          <cell r="E408" t="str">
            <v>Syracuse</v>
          </cell>
          <cell r="L408">
            <v>193</v>
          </cell>
          <cell r="BK408">
            <v>9</v>
          </cell>
        </row>
        <row r="409">
          <cell r="E409" t="str">
            <v>Geddes</v>
          </cell>
          <cell r="L409">
            <v>428</v>
          </cell>
          <cell r="BK409">
            <v>19</v>
          </cell>
        </row>
        <row r="410">
          <cell r="E410" t="str">
            <v>Syracuse</v>
          </cell>
          <cell r="L410">
            <v>29</v>
          </cell>
          <cell r="BK410">
            <v>183</v>
          </cell>
        </row>
        <row r="411">
          <cell r="E411" t="str">
            <v>Syracuse</v>
          </cell>
          <cell r="L411">
            <v>272</v>
          </cell>
          <cell r="BK411">
            <v>68</v>
          </cell>
        </row>
        <row r="412">
          <cell r="E412" t="str">
            <v>Syracuse</v>
          </cell>
          <cell r="L412">
            <v>337</v>
          </cell>
          <cell r="BK412">
            <v>43</v>
          </cell>
        </row>
        <row r="413">
          <cell r="E413" t="str">
            <v>Geddes</v>
          </cell>
          <cell r="L413">
            <v>444</v>
          </cell>
          <cell r="BK413">
            <v>58</v>
          </cell>
        </row>
        <row r="414">
          <cell r="E414" t="str">
            <v>Syracuse</v>
          </cell>
          <cell r="L414">
            <v>59</v>
          </cell>
          <cell r="BK414">
            <v>373</v>
          </cell>
        </row>
        <row r="415">
          <cell r="E415" t="str">
            <v>Syracuse</v>
          </cell>
          <cell r="L415">
            <v>2766</v>
          </cell>
          <cell r="BK415">
            <v>4774</v>
          </cell>
        </row>
        <row r="416">
          <cell r="E416" t="str">
            <v>Syracuse</v>
          </cell>
          <cell r="L416">
            <v>738</v>
          </cell>
          <cell r="BK416">
            <v>333</v>
          </cell>
        </row>
        <row r="417">
          <cell r="E417" t="str">
            <v>Syracuse</v>
          </cell>
          <cell r="L417">
            <v>689</v>
          </cell>
          <cell r="BK417">
            <v>9070</v>
          </cell>
        </row>
        <row r="418">
          <cell r="E418" t="str">
            <v>Syracuse</v>
          </cell>
          <cell r="L418">
            <v>0</v>
          </cell>
          <cell r="BK418">
            <v>94</v>
          </cell>
        </row>
        <row r="419">
          <cell r="E419" t="str">
            <v>Syracuse</v>
          </cell>
          <cell r="L419">
            <v>0</v>
          </cell>
          <cell r="BK419">
            <v>403</v>
          </cell>
        </row>
        <row r="420">
          <cell r="E420" t="str">
            <v>Syracuse</v>
          </cell>
          <cell r="L420">
            <v>0</v>
          </cell>
          <cell r="BK420">
            <v>0</v>
          </cell>
        </row>
        <row r="421">
          <cell r="E421" t="str">
            <v>Syracuse</v>
          </cell>
          <cell r="L421">
            <v>142</v>
          </cell>
          <cell r="BK421">
            <v>49</v>
          </cell>
        </row>
        <row r="422">
          <cell r="E422" t="str">
            <v>Syracuse</v>
          </cell>
          <cell r="L422">
            <v>188</v>
          </cell>
          <cell r="BK422">
            <v>559</v>
          </cell>
        </row>
        <row r="423">
          <cell r="E423" t="str">
            <v>Syracuse</v>
          </cell>
          <cell r="L423">
            <v>0</v>
          </cell>
          <cell r="BK423">
            <v>1160</v>
          </cell>
        </row>
        <row r="424">
          <cell r="E424" t="str">
            <v>Syracuse</v>
          </cell>
          <cell r="L424">
            <v>0</v>
          </cell>
          <cell r="BK424">
            <v>426</v>
          </cell>
        </row>
        <row r="425">
          <cell r="E425" t="str">
            <v>Syracuse</v>
          </cell>
          <cell r="L425">
            <v>140</v>
          </cell>
          <cell r="BK425">
            <v>223</v>
          </cell>
        </row>
        <row r="426">
          <cell r="E426" t="str">
            <v>Syracuse</v>
          </cell>
          <cell r="L426">
            <v>840</v>
          </cell>
          <cell r="BK426">
            <v>505</v>
          </cell>
        </row>
        <row r="427">
          <cell r="E427" t="str">
            <v>Syracuse</v>
          </cell>
          <cell r="L427">
            <v>0</v>
          </cell>
          <cell r="BK427">
            <v>748</v>
          </cell>
        </row>
        <row r="428">
          <cell r="E428" t="str">
            <v>Syracuse</v>
          </cell>
          <cell r="L428">
            <v>0</v>
          </cell>
          <cell r="BK428">
            <v>0</v>
          </cell>
        </row>
        <row r="429">
          <cell r="E429" t="str">
            <v>Syracuse</v>
          </cell>
          <cell r="L429">
            <v>27</v>
          </cell>
          <cell r="BK429">
            <v>988</v>
          </cell>
        </row>
        <row r="430">
          <cell r="E430" t="str">
            <v>Syracuse</v>
          </cell>
          <cell r="L430">
            <v>0</v>
          </cell>
          <cell r="BK430">
            <v>185</v>
          </cell>
        </row>
        <row r="431">
          <cell r="E431" t="str">
            <v>Syracuse</v>
          </cell>
          <cell r="L431">
            <v>70</v>
          </cell>
          <cell r="BK431">
            <v>47</v>
          </cell>
        </row>
        <row r="432">
          <cell r="E432" t="str">
            <v>Syracuse</v>
          </cell>
          <cell r="L432">
            <v>0</v>
          </cell>
          <cell r="BK432">
            <v>51</v>
          </cell>
        </row>
        <row r="433">
          <cell r="E433" t="str">
            <v>Syracuse</v>
          </cell>
          <cell r="L433">
            <v>47</v>
          </cell>
          <cell r="BK433">
            <v>188</v>
          </cell>
        </row>
        <row r="434">
          <cell r="E434" t="str">
            <v>Syracuse</v>
          </cell>
          <cell r="L434">
            <v>41</v>
          </cell>
          <cell r="BK434">
            <v>43</v>
          </cell>
        </row>
        <row r="435">
          <cell r="E435" t="str">
            <v>Syracuse</v>
          </cell>
          <cell r="L435">
            <v>21</v>
          </cell>
          <cell r="BK435">
            <v>387</v>
          </cell>
        </row>
        <row r="436">
          <cell r="E436" t="str">
            <v>Syracuse</v>
          </cell>
          <cell r="L436">
            <v>0</v>
          </cell>
          <cell r="BK436">
            <v>0</v>
          </cell>
        </row>
        <row r="437">
          <cell r="E437" t="str">
            <v>Syracuse</v>
          </cell>
          <cell r="L437">
            <v>0</v>
          </cell>
          <cell r="BK437">
            <v>185</v>
          </cell>
        </row>
        <row r="438">
          <cell r="E438" t="str">
            <v>Syracuse</v>
          </cell>
          <cell r="L438">
            <v>198</v>
          </cell>
          <cell r="BK438">
            <v>42</v>
          </cell>
        </row>
        <row r="439">
          <cell r="E439" t="str">
            <v>Syracuse</v>
          </cell>
          <cell r="L439">
            <v>72</v>
          </cell>
          <cell r="BK439">
            <v>171</v>
          </cell>
        </row>
        <row r="440">
          <cell r="E440" t="str">
            <v>Syracuse</v>
          </cell>
          <cell r="L440">
            <v>92</v>
          </cell>
          <cell r="BK440">
            <v>14</v>
          </cell>
        </row>
        <row r="441">
          <cell r="E441" t="str">
            <v>Camillus</v>
          </cell>
          <cell r="L441">
            <v>610</v>
          </cell>
          <cell r="BK441">
            <v>552</v>
          </cell>
        </row>
        <row r="442">
          <cell r="E442" t="str">
            <v>Syracuse</v>
          </cell>
          <cell r="L442">
            <v>0</v>
          </cell>
          <cell r="BK442">
            <v>308</v>
          </cell>
        </row>
        <row r="443">
          <cell r="E443" t="str">
            <v>Syracuse</v>
          </cell>
          <cell r="L443">
            <v>0</v>
          </cell>
          <cell r="BK443">
            <v>11</v>
          </cell>
        </row>
        <row r="444">
          <cell r="E444" t="str">
            <v>Syracuse</v>
          </cell>
          <cell r="L444">
            <v>67</v>
          </cell>
          <cell r="BK444">
            <v>206</v>
          </cell>
        </row>
        <row r="445">
          <cell r="E445" t="str">
            <v>Syracuse</v>
          </cell>
          <cell r="L445">
            <v>0</v>
          </cell>
          <cell r="BK445">
            <v>191</v>
          </cell>
        </row>
        <row r="446">
          <cell r="E446" t="str">
            <v>Syracuse</v>
          </cell>
          <cell r="L446">
            <v>0</v>
          </cell>
          <cell r="BK446">
            <v>118</v>
          </cell>
        </row>
        <row r="447">
          <cell r="E447" t="str">
            <v>Syracuse</v>
          </cell>
          <cell r="L447">
            <v>207</v>
          </cell>
          <cell r="BK447">
            <v>354</v>
          </cell>
        </row>
        <row r="448">
          <cell r="E448" t="str">
            <v>Syracuse</v>
          </cell>
          <cell r="L448">
            <v>0</v>
          </cell>
          <cell r="BK448">
            <v>219</v>
          </cell>
        </row>
        <row r="449">
          <cell r="E449" t="str">
            <v>Syracuse</v>
          </cell>
          <cell r="L449">
            <v>0</v>
          </cell>
          <cell r="BK449">
            <v>204</v>
          </cell>
        </row>
        <row r="450">
          <cell r="E450" t="str">
            <v>Syracuse</v>
          </cell>
          <cell r="L450">
            <v>0</v>
          </cell>
          <cell r="BK450">
            <v>1436</v>
          </cell>
        </row>
        <row r="451">
          <cell r="E451" t="str">
            <v>Syracuse</v>
          </cell>
          <cell r="L451">
            <v>0</v>
          </cell>
          <cell r="BK451">
            <v>252</v>
          </cell>
        </row>
        <row r="452">
          <cell r="E452" t="str">
            <v>Syracuse</v>
          </cell>
          <cell r="L452">
            <v>0</v>
          </cell>
          <cell r="BK452">
            <v>650</v>
          </cell>
        </row>
        <row r="453">
          <cell r="E453" t="str">
            <v>Syracuse</v>
          </cell>
          <cell r="L453">
            <v>196</v>
          </cell>
          <cell r="BK453">
            <v>10</v>
          </cell>
        </row>
        <row r="454">
          <cell r="E454" t="str">
            <v>Syracuse</v>
          </cell>
          <cell r="L454">
            <v>4</v>
          </cell>
          <cell r="BK454">
            <v>217</v>
          </cell>
        </row>
        <row r="455">
          <cell r="E455" t="str">
            <v>Syracuse</v>
          </cell>
          <cell r="L455">
            <v>136</v>
          </cell>
          <cell r="BK455">
            <v>19</v>
          </cell>
        </row>
        <row r="456">
          <cell r="E456" t="str">
            <v>Syracuse</v>
          </cell>
          <cell r="L456">
            <v>62</v>
          </cell>
          <cell r="BK456">
            <v>6</v>
          </cell>
        </row>
        <row r="457">
          <cell r="E457" t="str">
            <v>Syracuse</v>
          </cell>
          <cell r="L457">
            <v>208</v>
          </cell>
          <cell r="BK457">
            <v>25</v>
          </cell>
        </row>
        <row r="458">
          <cell r="E458" t="str">
            <v>Syracuse</v>
          </cell>
          <cell r="L458">
            <v>128</v>
          </cell>
          <cell r="BK458">
            <v>265</v>
          </cell>
        </row>
        <row r="459">
          <cell r="E459" t="str">
            <v>Camillus</v>
          </cell>
          <cell r="L459">
            <v>491</v>
          </cell>
          <cell r="BK459">
            <v>231</v>
          </cell>
        </row>
        <row r="460">
          <cell r="E460" t="str">
            <v>Camillus</v>
          </cell>
          <cell r="L460">
            <v>293</v>
          </cell>
          <cell r="BK460">
            <v>0</v>
          </cell>
        </row>
        <row r="461">
          <cell r="E461" t="str">
            <v>Syracuse</v>
          </cell>
          <cell r="L461">
            <v>77</v>
          </cell>
          <cell r="BK461">
            <v>0</v>
          </cell>
        </row>
        <row r="462">
          <cell r="E462" t="str">
            <v>Geddes</v>
          </cell>
          <cell r="L462">
            <v>380</v>
          </cell>
          <cell r="BK462">
            <v>120</v>
          </cell>
        </row>
        <row r="463">
          <cell r="E463" t="str">
            <v>Syracuse</v>
          </cell>
          <cell r="L463">
            <v>145</v>
          </cell>
          <cell r="BK463">
            <v>46</v>
          </cell>
        </row>
        <row r="464">
          <cell r="E464" t="str">
            <v>Syracuse</v>
          </cell>
          <cell r="L464">
            <v>277</v>
          </cell>
          <cell r="BK464">
            <v>92</v>
          </cell>
        </row>
        <row r="465">
          <cell r="E465" t="str">
            <v>Syracuse</v>
          </cell>
          <cell r="L465">
            <v>287</v>
          </cell>
          <cell r="BK465">
            <v>415</v>
          </cell>
        </row>
        <row r="466">
          <cell r="E466" t="str">
            <v>Syracuse</v>
          </cell>
          <cell r="L466">
            <v>207</v>
          </cell>
          <cell r="BK466">
            <v>67</v>
          </cell>
        </row>
        <row r="467">
          <cell r="E467" t="str">
            <v>Syracuse</v>
          </cell>
          <cell r="L467">
            <v>95</v>
          </cell>
          <cell r="BK467">
            <v>10</v>
          </cell>
        </row>
        <row r="468">
          <cell r="E468" t="str">
            <v>Syracuse</v>
          </cell>
          <cell r="L468">
            <v>294</v>
          </cell>
          <cell r="BK468">
            <v>43</v>
          </cell>
        </row>
        <row r="469">
          <cell r="E469" t="str">
            <v>Syracuse</v>
          </cell>
          <cell r="L469">
            <v>315</v>
          </cell>
          <cell r="BK469">
            <v>8</v>
          </cell>
        </row>
        <row r="470">
          <cell r="E470" t="str">
            <v>Geddes</v>
          </cell>
          <cell r="L470">
            <v>0</v>
          </cell>
          <cell r="BK470">
            <v>627</v>
          </cell>
        </row>
        <row r="471">
          <cell r="E471" t="str">
            <v>Geddes</v>
          </cell>
          <cell r="L471">
            <v>110</v>
          </cell>
          <cell r="BK471">
            <v>570</v>
          </cell>
        </row>
        <row r="472">
          <cell r="E472" t="str">
            <v>Geddes</v>
          </cell>
          <cell r="L472">
            <v>839</v>
          </cell>
          <cell r="BK472">
            <v>98</v>
          </cell>
        </row>
        <row r="473">
          <cell r="E473" t="str">
            <v>Geddes</v>
          </cell>
          <cell r="L473">
            <v>0</v>
          </cell>
          <cell r="BK473">
            <v>706</v>
          </cell>
        </row>
        <row r="474">
          <cell r="E474" t="str">
            <v>Syracuse</v>
          </cell>
          <cell r="L474">
            <v>202</v>
          </cell>
          <cell r="BK474">
            <v>599</v>
          </cell>
        </row>
        <row r="475">
          <cell r="E475" t="str">
            <v>Syracuse</v>
          </cell>
          <cell r="L475">
            <v>181</v>
          </cell>
          <cell r="BK475">
            <v>173</v>
          </cell>
        </row>
        <row r="476">
          <cell r="E476" t="str">
            <v>Syracuse</v>
          </cell>
          <cell r="L476">
            <v>216</v>
          </cell>
          <cell r="BK476">
            <v>4</v>
          </cell>
        </row>
        <row r="477">
          <cell r="E477" t="str">
            <v>Syracuse</v>
          </cell>
          <cell r="L477">
            <v>82</v>
          </cell>
          <cell r="BK477">
            <v>20</v>
          </cell>
        </row>
        <row r="478">
          <cell r="E478" t="str">
            <v>Geddes</v>
          </cell>
          <cell r="L478">
            <v>11</v>
          </cell>
          <cell r="BK478">
            <v>370</v>
          </cell>
        </row>
        <row r="479">
          <cell r="E479" t="str">
            <v>Syracuse</v>
          </cell>
          <cell r="L479">
            <v>41</v>
          </cell>
          <cell r="BK479">
            <v>77</v>
          </cell>
        </row>
        <row r="480">
          <cell r="E480" t="str">
            <v>Syracuse</v>
          </cell>
          <cell r="L480">
            <v>439</v>
          </cell>
          <cell r="BK480">
            <v>303</v>
          </cell>
        </row>
        <row r="481">
          <cell r="E481" t="str">
            <v>Syracuse</v>
          </cell>
          <cell r="L481">
            <v>5</v>
          </cell>
          <cell r="BK481">
            <v>190</v>
          </cell>
        </row>
        <row r="482">
          <cell r="E482" t="str">
            <v>Syracuse</v>
          </cell>
          <cell r="L482">
            <v>485</v>
          </cell>
          <cell r="BK482">
            <v>83</v>
          </cell>
        </row>
        <row r="483">
          <cell r="E483" t="str">
            <v>Syracuse</v>
          </cell>
          <cell r="L483">
            <v>66</v>
          </cell>
          <cell r="BK483">
            <v>1</v>
          </cell>
        </row>
        <row r="484">
          <cell r="E484" t="str">
            <v>Geddes</v>
          </cell>
          <cell r="L484">
            <v>225</v>
          </cell>
          <cell r="BK484">
            <v>181</v>
          </cell>
        </row>
        <row r="485">
          <cell r="E485" t="str">
            <v>Van Buren</v>
          </cell>
          <cell r="L485">
            <v>28</v>
          </cell>
          <cell r="BK485">
            <v>279</v>
          </cell>
        </row>
        <row r="486">
          <cell r="E486" t="str">
            <v>Salina</v>
          </cell>
          <cell r="L486">
            <v>286</v>
          </cell>
          <cell r="BK486">
            <v>0</v>
          </cell>
        </row>
        <row r="487">
          <cell r="E487" t="str">
            <v>Syracuse</v>
          </cell>
          <cell r="L487">
            <v>261</v>
          </cell>
          <cell r="BK487">
            <v>523</v>
          </cell>
        </row>
        <row r="488">
          <cell r="E488" t="str">
            <v>Syracuse</v>
          </cell>
          <cell r="L488">
            <v>59</v>
          </cell>
          <cell r="BK488">
            <v>0</v>
          </cell>
        </row>
        <row r="489">
          <cell r="E489" t="str">
            <v>Geddes</v>
          </cell>
          <cell r="L489">
            <v>186</v>
          </cell>
          <cell r="BK489">
            <v>83</v>
          </cell>
        </row>
        <row r="490">
          <cell r="E490" t="str">
            <v>Geddes</v>
          </cell>
          <cell r="L490">
            <v>144</v>
          </cell>
          <cell r="BK490">
            <v>29</v>
          </cell>
        </row>
        <row r="491">
          <cell r="E491" t="str">
            <v>Geddes</v>
          </cell>
          <cell r="L491">
            <v>200</v>
          </cell>
          <cell r="BK491">
            <v>118</v>
          </cell>
        </row>
        <row r="492">
          <cell r="E492" t="str">
            <v>Camillus</v>
          </cell>
          <cell r="L492">
            <v>28</v>
          </cell>
          <cell r="BK492">
            <v>1092</v>
          </cell>
        </row>
        <row r="493">
          <cell r="E493" t="str">
            <v>Camillus</v>
          </cell>
          <cell r="L493">
            <v>238</v>
          </cell>
          <cell r="BK493">
            <v>541</v>
          </cell>
        </row>
        <row r="494">
          <cell r="E494" t="str">
            <v>Geddes</v>
          </cell>
          <cell r="L494">
            <v>247</v>
          </cell>
          <cell r="BK494">
            <v>309</v>
          </cell>
        </row>
        <row r="495">
          <cell r="E495" t="str">
            <v>Camillus</v>
          </cell>
          <cell r="L495">
            <v>351</v>
          </cell>
          <cell r="BK495">
            <v>24</v>
          </cell>
        </row>
        <row r="496">
          <cell r="E496" t="str">
            <v>Van Buren</v>
          </cell>
          <cell r="L496">
            <v>22</v>
          </cell>
          <cell r="BK496">
            <v>95</v>
          </cell>
        </row>
        <row r="497">
          <cell r="E497" t="str">
            <v>Salina</v>
          </cell>
          <cell r="L497">
            <v>38</v>
          </cell>
          <cell r="BK497">
            <v>6</v>
          </cell>
        </row>
        <row r="498">
          <cell r="E498" t="str">
            <v>Salina</v>
          </cell>
          <cell r="L498">
            <v>200</v>
          </cell>
          <cell r="BK498">
            <v>105</v>
          </cell>
        </row>
        <row r="499">
          <cell r="E499" t="str">
            <v>Salina</v>
          </cell>
          <cell r="L499">
            <v>103</v>
          </cell>
          <cell r="BK499">
            <v>0</v>
          </cell>
        </row>
        <row r="500">
          <cell r="E500" t="str">
            <v>Geddes</v>
          </cell>
          <cell r="L500">
            <v>396</v>
          </cell>
          <cell r="BK500">
            <v>224</v>
          </cell>
        </row>
        <row r="501">
          <cell r="E501" t="str">
            <v>Geddes</v>
          </cell>
          <cell r="L501">
            <v>441</v>
          </cell>
          <cell r="BK501">
            <v>212</v>
          </cell>
        </row>
        <row r="502">
          <cell r="E502" t="str">
            <v>Camillus</v>
          </cell>
          <cell r="L502">
            <v>333</v>
          </cell>
          <cell r="BK502">
            <v>294</v>
          </cell>
        </row>
        <row r="503">
          <cell r="E503" t="str">
            <v>Camillus</v>
          </cell>
          <cell r="L503">
            <v>157</v>
          </cell>
          <cell r="BK503">
            <v>59</v>
          </cell>
        </row>
        <row r="504">
          <cell r="E504" t="str">
            <v>Camillus</v>
          </cell>
          <cell r="L504">
            <v>55</v>
          </cell>
          <cell r="BK504">
            <v>178</v>
          </cell>
        </row>
        <row r="505">
          <cell r="E505" t="str">
            <v>Van Buren</v>
          </cell>
          <cell r="L505">
            <v>61</v>
          </cell>
          <cell r="BK505">
            <v>34</v>
          </cell>
        </row>
        <row r="506">
          <cell r="E506" t="str">
            <v>Salina</v>
          </cell>
          <cell r="L506">
            <v>652</v>
          </cell>
          <cell r="BK506">
            <v>501</v>
          </cell>
        </row>
        <row r="507">
          <cell r="E507" t="str">
            <v>Salina</v>
          </cell>
          <cell r="L507">
            <v>154</v>
          </cell>
          <cell r="BK507">
            <v>175</v>
          </cell>
        </row>
        <row r="508">
          <cell r="E508" t="str">
            <v>Geddes</v>
          </cell>
          <cell r="L508">
            <v>110</v>
          </cell>
          <cell r="BK508">
            <v>441</v>
          </cell>
        </row>
        <row r="509">
          <cell r="E509" t="str">
            <v>Camillus</v>
          </cell>
          <cell r="L509">
            <v>335</v>
          </cell>
          <cell r="BK509">
            <v>264</v>
          </cell>
        </row>
        <row r="510">
          <cell r="E510" t="str">
            <v>Camillus</v>
          </cell>
          <cell r="L510">
            <v>69</v>
          </cell>
          <cell r="BK510">
            <v>70</v>
          </cell>
        </row>
        <row r="511">
          <cell r="E511" t="str">
            <v>Camillus</v>
          </cell>
          <cell r="L511">
            <v>282</v>
          </cell>
          <cell r="BK511">
            <v>46</v>
          </cell>
        </row>
        <row r="512">
          <cell r="E512" t="str">
            <v>Van Buren</v>
          </cell>
          <cell r="L512">
            <v>19</v>
          </cell>
          <cell r="BK512">
            <v>580</v>
          </cell>
        </row>
        <row r="513">
          <cell r="E513" t="str">
            <v>Salina</v>
          </cell>
          <cell r="L513">
            <v>4</v>
          </cell>
          <cell r="BK513">
            <v>155</v>
          </cell>
        </row>
        <row r="514">
          <cell r="E514" t="str">
            <v>Salina</v>
          </cell>
          <cell r="L514">
            <v>68</v>
          </cell>
          <cell r="BK514">
            <v>667</v>
          </cell>
        </row>
        <row r="515">
          <cell r="E515" t="str">
            <v>Geddes</v>
          </cell>
          <cell r="L515">
            <v>744</v>
          </cell>
          <cell r="BK515">
            <v>395</v>
          </cell>
        </row>
        <row r="516">
          <cell r="E516" t="str">
            <v>Geddes</v>
          </cell>
          <cell r="L516">
            <v>634</v>
          </cell>
          <cell r="BK516">
            <v>215</v>
          </cell>
        </row>
        <row r="517">
          <cell r="E517" t="str">
            <v>Camillus</v>
          </cell>
          <cell r="L517">
            <v>183</v>
          </cell>
          <cell r="BK517">
            <v>57</v>
          </cell>
        </row>
        <row r="518">
          <cell r="E518" t="str">
            <v>Clay</v>
          </cell>
          <cell r="L518">
            <v>1455</v>
          </cell>
          <cell r="BK518">
            <v>775</v>
          </cell>
        </row>
        <row r="519">
          <cell r="E519" t="str">
            <v>Clay</v>
          </cell>
          <cell r="L519">
            <v>60</v>
          </cell>
          <cell r="BK519">
            <v>13</v>
          </cell>
        </row>
        <row r="520">
          <cell r="E520" t="str">
            <v>Salina</v>
          </cell>
          <cell r="L520">
            <v>30</v>
          </cell>
          <cell r="BK520">
            <v>0</v>
          </cell>
        </row>
        <row r="521">
          <cell r="E521" t="str">
            <v>Salina</v>
          </cell>
          <cell r="L521">
            <v>310</v>
          </cell>
          <cell r="BK521">
            <v>681</v>
          </cell>
        </row>
        <row r="522">
          <cell r="E522" t="str">
            <v>Syracuse</v>
          </cell>
          <cell r="L522">
            <v>236</v>
          </cell>
          <cell r="BK522">
            <v>73</v>
          </cell>
        </row>
        <row r="523">
          <cell r="E523" t="str">
            <v>Syracuse</v>
          </cell>
          <cell r="L523">
            <v>155</v>
          </cell>
          <cell r="BK523">
            <v>445</v>
          </cell>
        </row>
        <row r="524">
          <cell r="E524" t="str">
            <v>Syracuse</v>
          </cell>
          <cell r="L524">
            <v>298</v>
          </cell>
          <cell r="BK524">
            <v>0</v>
          </cell>
        </row>
        <row r="525">
          <cell r="E525" t="str">
            <v>Syracuse</v>
          </cell>
          <cell r="L525">
            <v>81</v>
          </cell>
          <cell r="BK525">
            <v>1764</v>
          </cell>
        </row>
        <row r="526">
          <cell r="E526" t="str">
            <v>Syracuse</v>
          </cell>
          <cell r="L526">
            <v>124</v>
          </cell>
          <cell r="BK526">
            <v>811</v>
          </cell>
        </row>
        <row r="527">
          <cell r="E527" t="str">
            <v>Syracuse</v>
          </cell>
          <cell r="L527">
            <v>0</v>
          </cell>
          <cell r="BK527">
            <v>757</v>
          </cell>
        </row>
        <row r="528">
          <cell r="E528" t="str">
            <v>Syracuse</v>
          </cell>
          <cell r="L528">
            <v>0</v>
          </cell>
          <cell r="BK528">
            <v>213</v>
          </cell>
        </row>
        <row r="529">
          <cell r="E529" t="str">
            <v>Syracuse</v>
          </cell>
          <cell r="L529">
            <v>0</v>
          </cell>
          <cell r="BK529">
            <v>334</v>
          </cell>
        </row>
        <row r="530">
          <cell r="E530" t="str">
            <v>Syracuse</v>
          </cell>
          <cell r="L530">
            <v>108</v>
          </cell>
          <cell r="BK530">
            <v>760</v>
          </cell>
        </row>
        <row r="531">
          <cell r="E531" t="str">
            <v>Syracuse</v>
          </cell>
          <cell r="L531">
            <v>195</v>
          </cell>
          <cell r="BK531">
            <v>335</v>
          </cell>
        </row>
        <row r="532">
          <cell r="E532" t="str">
            <v>Syracuse</v>
          </cell>
          <cell r="L532">
            <v>146</v>
          </cell>
          <cell r="BK532">
            <v>221</v>
          </cell>
        </row>
        <row r="533">
          <cell r="E533" t="str">
            <v>Syracuse</v>
          </cell>
          <cell r="L533">
            <v>39</v>
          </cell>
          <cell r="BK533">
            <v>33</v>
          </cell>
        </row>
        <row r="534">
          <cell r="E534" t="str">
            <v>Camillus</v>
          </cell>
          <cell r="L534">
            <v>382</v>
          </cell>
          <cell r="BK534">
            <v>117</v>
          </cell>
        </row>
        <row r="535">
          <cell r="E535" t="str">
            <v>Camillus</v>
          </cell>
          <cell r="L535">
            <v>556</v>
          </cell>
          <cell r="BK535">
            <v>633</v>
          </cell>
        </row>
        <row r="536">
          <cell r="E536" t="str">
            <v>Syracuse</v>
          </cell>
          <cell r="L536">
            <v>133</v>
          </cell>
          <cell r="BK536">
            <v>102</v>
          </cell>
        </row>
        <row r="537">
          <cell r="E537" t="str">
            <v>Syracuse</v>
          </cell>
          <cell r="L537">
            <v>10</v>
          </cell>
          <cell r="BK537">
            <v>72</v>
          </cell>
        </row>
        <row r="538">
          <cell r="E538" t="str">
            <v>Syracuse</v>
          </cell>
          <cell r="L538">
            <v>137</v>
          </cell>
          <cell r="BK538">
            <v>376</v>
          </cell>
        </row>
        <row r="539">
          <cell r="E539" t="str">
            <v>Syracuse</v>
          </cell>
          <cell r="L539">
            <v>0</v>
          </cell>
          <cell r="BK539">
            <v>805</v>
          </cell>
        </row>
        <row r="540">
          <cell r="E540" t="str">
            <v>Syracuse</v>
          </cell>
          <cell r="L540">
            <v>0</v>
          </cell>
          <cell r="BK540">
            <v>385</v>
          </cell>
        </row>
        <row r="541">
          <cell r="E541" t="str">
            <v>Syracuse</v>
          </cell>
          <cell r="L541">
            <v>31</v>
          </cell>
          <cell r="BK541">
            <v>780</v>
          </cell>
        </row>
        <row r="542">
          <cell r="E542" t="str">
            <v>Syracuse</v>
          </cell>
          <cell r="L542">
            <v>140</v>
          </cell>
          <cell r="BK542">
            <v>813</v>
          </cell>
        </row>
        <row r="543">
          <cell r="E543" t="str">
            <v>Syracuse</v>
          </cell>
          <cell r="L543">
            <v>0</v>
          </cell>
          <cell r="BK543">
            <v>265</v>
          </cell>
        </row>
        <row r="544">
          <cell r="E544" t="str">
            <v>Syracuse</v>
          </cell>
          <cell r="L544">
            <v>0</v>
          </cell>
          <cell r="BK544">
            <v>211</v>
          </cell>
        </row>
        <row r="545">
          <cell r="E545" t="str">
            <v>Syracuse</v>
          </cell>
          <cell r="L545">
            <v>389</v>
          </cell>
          <cell r="BK545">
            <v>64</v>
          </cell>
        </row>
        <row r="546">
          <cell r="E546" t="str">
            <v>Syracuse</v>
          </cell>
          <cell r="L546">
            <v>0</v>
          </cell>
          <cell r="BK546">
            <v>355</v>
          </cell>
        </row>
        <row r="547">
          <cell r="E547" t="str">
            <v>Syracuse</v>
          </cell>
          <cell r="L547">
            <v>0</v>
          </cell>
          <cell r="BK547">
            <v>68</v>
          </cell>
        </row>
        <row r="548">
          <cell r="E548" t="str">
            <v>Syracuse</v>
          </cell>
          <cell r="L548">
            <v>0</v>
          </cell>
          <cell r="BK548">
            <v>153</v>
          </cell>
        </row>
        <row r="549">
          <cell r="E549" t="str">
            <v>Syracuse</v>
          </cell>
          <cell r="L549">
            <v>34</v>
          </cell>
          <cell r="BK549">
            <v>6</v>
          </cell>
        </row>
        <row r="550">
          <cell r="E550" t="str">
            <v>Syracuse</v>
          </cell>
          <cell r="L550">
            <v>0</v>
          </cell>
          <cell r="BK550">
            <v>196</v>
          </cell>
        </row>
        <row r="551">
          <cell r="E551" t="str">
            <v>Syracuse</v>
          </cell>
          <cell r="L551">
            <v>4</v>
          </cell>
          <cell r="BK551">
            <v>36</v>
          </cell>
        </row>
        <row r="552">
          <cell r="E552" t="str">
            <v>Syracuse</v>
          </cell>
          <cell r="L552">
            <v>28</v>
          </cell>
          <cell r="BK552">
            <v>423</v>
          </cell>
        </row>
        <row r="553">
          <cell r="E553" t="str">
            <v>Syracuse</v>
          </cell>
          <cell r="L553">
            <v>192</v>
          </cell>
          <cell r="BK553">
            <v>137</v>
          </cell>
        </row>
        <row r="554">
          <cell r="E554" t="str">
            <v>Syracuse</v>
          </cell>
          <cell r="L554">
            <v>48</v>
          </cell>
          <cell r="BK554">
            <v>239</v>
          </cell>
        </row>
        <row r="555">
          <cell r="E555" t="str">
            <v>Syracuse</v>
          </cell>
          <cell r="L555">
            <v>3</v>
          </cell>
          <cell r="BK555">
            <v>547</v>
          </cell>
        </row>
        <row r="556">
          <cell r="E556" t="str">
            <v>Syracuse</v>
          </cell>
          <cell r="L556">
            <v>5</v>
          </cell>
          <cell r="BK556">
            <v>664</v>
          </cell>
        </row>
        <row r="557">
          <cell r="E557" t="str">
            <v>Syracuse</v>
          </cell>
          <cell r="L557">
            <v>0</v>
          </cell>
          <cell r="BK557">
            <v>78</v>
          </cell>
        </row>
        <row r="558">
          <cell r="E558" t="str">
            <v>Syracuse</v>
          </cell>
          <cell r="L558">
            <v>0</v>
          </cell>
          <cell r="BK558">
            <v>37</v>
          </cell>
        </row>
        <row r="559">
          <cell r="E559" t="str">
            <v>Syracuse</v>
          </cell>
          <cell r="L559">
            <v>0</v>
          </cell>
          <cell r="BK559">
            <v>41</v>
          </cell>
        </row>
        <row r="560">
          <cell r="E560" t="str">
            <v>Syracuse</v>
          </cell>
          <cell r="L560">
            <v>512</v>
          </cell>
          <cell r="BK560">
            <v>305</v>
          </cell>
        </row>
        <row r="561">
          <cell r="E561" t="str">
            <v>Syracuse</v>
          </cell>
          <cell r="L561">
            <v>0</v>
          </cell>
          <cell r="BK561">
            <v>727</v>
          </cell>
        </row>
        <row r="562">
          <cell r="E562" t="str">
            <v>Syracuse</v>
          </cell>
          <cell r="L562">
            <v>6</v>
          </cell>
          <cell r="BK562">
            <v>292</v>
          </cell>
        </row>
        <row r="563">
          <cell r="E563" t="str">
            <v>Syracuse</v>
          </cell>
          <cell r="L563">
            <v>433</v>
          </cell>
          <cell r="BK563">
            <v>268</v>
          </cell>
        </row>
        <row r="564">
          <cell r="E564" t="str">
            <v>Syracuse</v>
          </cell>
          <cell r="L564">
            <v>277</v>
          </cell>
          <cell r="BK564">
            <v>15</v>
          </cell>
        </row>
        <row r="565">
          <cell r="E565" t="str">
            <v>Syracuse</v>
          </cell>
          <cell r="L565">
            <v>9</v>
          </cell>
          <cell r="BK565">
            <v>229</v>
          </cell>
        </row>
        <row r="566">
          <cell r="E566" t="str">
            <v>Syracuse</v>
          </cell>
          <cell r="L566">
            <v>2</v>
          </cell>
          <cell r="BK566">
            <v>210</v>
          </cell>
        </row>
        <row r="567">
          <cell r="E567" t="str">
            <v>Syracuse</v>
          </cell>
          <cell r="L567">
            <v>104</v>
          </cell>
          <cell r="BK567">
            <v>1549</v>
          </cell>
        </row>
        <row r="568">
          <cell r="E568" t="str">
            <v>Syracuse</v>
          </cell>
          <cell r="L568">
            <v>26</v>
          </cell>
          <cell r="BK568">
            <v>138</v>
          </cell>
        </row>
        <row r="569">
          <cell r="E569" t="str">
            <v>Syracuse</v>
          </cell>
          <cell r="L569">
            <v>3</v>
          </cell>
          <cell r="BK569">
            <v>126</v>
          </cell>
        </row>
        <row r="570">
          <cell r="E570" t="str">
            <v>Syracuse</v>
          </cell>
          <cell r="L570">
            <v>166</v>
          </cell>
          <cell r="BK570">
            <v>627</v>
          </cell>
        </row>
        <row r="571">
          <cell r="E571" t="str">
            <v>Syracuse</v>
          </cell>
          <cell r="L571">
            <v>0</v>
          </cell>
          <cell r="BK571">
            <v>1866</v>
          </cell>
        </row>
        <row r="572">
          <cell r="E572" t="str">
            <v>Syracuse</v>
          </cell>
          <cell r="L572">
            <v>0</v>
          </cell>
          <cell r="BK572">
            <v>224</v>
          </cell>
        </row>
        <row r="573">
          <cell r="E573" t="str">
            <v>Syracuse</v>
          </cell>
          <cell r="L573">
            <v>0</v>
          </cell>
          <cell r="BK573">
            <v>367</v>
          </cell>
        </row>
        <row r="574">
          <cell r="E574" t="str">
            <v>Syracuse</v>
          </cell>
          <cell r="L574">
            <v>34</v>
          </cell>
          <cell r="BK574">
            <v>1044</v>
          </cell>
        </row>
        <row r="575">
          <cell r="E575" t="str">
            <v>Syracuse</v>
          </cell>
          <cell r="L575">
            <v>8</v>
          </cell>
          <cell r="BK575">
            <v>136</v>
          </cell>
        </row>
        <row r="576">
          <cell r="E576" t="str">
            <v>Syracuse</v>
          </cell>
          <cell r="L576">
            <v>199</v>
          </cell>
          <cell r="BK576">
            <v>504</v>
          </cell>
        </row>
        <row r="577">
          <cell r="E577" t="str">
            <v>Syracuse</v>
          </cell>
          <cell r="L577">
            <v>0</v>
          </cell>
          <cell r="BK577">
            <v>248</v>
          </cell>
        </row>
        <row r="578">
          <cell r="E578" t="str">
            <v>Syracuse</v>
          </cell>
          <cell r="L578">
            <v>140</v>
          </cell>
          <cell r="BK578">
            <v>61</v>
          </cell>
        </row>
        <row r="579">
          <cell r="E579" t="str">
            <v>Syracuse</v>
          </cell>
          <cell r="L579">
            <v>128</v>
          </cell>
          <cell r="BK579">
            <v>206</v>
          </cell>
        </row>
        <row r="580">
          <cell r="E580" t="str">
            <v>Syracuse</v>
          </cell>
          <cell r="L580">
            <v>193</v>
          </cell>
          <cell r="BK580">
            <v>72</v>
          </cell>
        </row>
        <row r="581">
          <cell r="E581" t="str">
            <v>Syracuse</v>
          </cell>
          <cell r="L581">
            <v>189</v>
          </cell>
          <cell r="BK581">
            <v>263</v>
          </cell>
        </row>
        <row r="582">
          <cell r="E582" t="str">
            <v>Syracuse</v>
          </cell>
          <cell r="L582">
            <v>306</v>
          </cell>
          <cell r="BK582">
            <v>221</v>
          </cell>
        </row>
        <row r="583">
          <cell r="E583" t="str">
            <v>Dewitt</v>
          </cell>
          <cell r="L583">
            <v>465</v>
          </cell>
          <cell r="BK583">
            <v>11</v>
          </cell>
        </row>
        <row r="584">
          <cell r="E584" t="str">
            <v>Dewitt</v>
          </cell>
          <cell r="L584">
            <v>1284</v>
          </cell>
          <cell r="BK584">
            <v>752</v>
          </cell>
        </row>
        <row r="585">
          <cell r="E585" t="str">
            <v>Syracuse</v>
          </cell>
          <cell r="L585">
            <v>586</v>
          </cell>
          <cell r="BK585">
            <v>359</v>
          </cell>
        </row>
        <row r="586">
          <cell r="E586" t="str">
            <v>Syracuse</v>
          </cell>
          <cell r="L586">
            <v>37</v>
          </cell>
          <cell r="BK586">
            <v>154</v>
          </cell>
        </row>
        <row r="587">
          <cell r="E587" t="str">
            <v>Syracuse</v>
          </cell>
          <cell r="L587">
            <v>15</v>
          </cell>
          <cell r="BK587">
            <v>503</v>
          </cell>
        </row>
        <row r="588">
          <cell r="E588" t="str">
            <v>Syracuse</v>
          </cell>
          <cell r="L588">
            <v>33</v>
          </cell>
          <cell r="BK588">
            <v>124</v>
          </cell>
        </row>
        <row r="589">
          <cell r="E589" t="str">
            <v>Syracuse</v>
          </cell>
          <cell r="L589">
            <v>108</v>
          </cell>
          <cell r="BK589">
            <v>179</v>
          </cell>
        </row>
        <row r="590">
          <cell r="E590" t="str">
            <v>Elbridge</v>
          </cell>
          <cell r="L590">
            <v>324</v>
          </cell>
          <cell r="BK590">
            <v>354</v>
          </cell>
        </row>
        <row r="591">
          <cell r="E591" t="str">
            <v>Syracuse</v>
          </cell>
          <cell r="L591">
            <v>113</v>
          </cell>
          <cell r="BK591">
            <v>269</v>
          </cell>
        </row>
        <row r="592">
          <cell r="E592" t="str">
            <v>Syracuse</v>
          </cell>
          <cell r="L592">
            <v>329</v>
          </cell>
          <cell r="BK592">
            <v>64</v>
          </cell>
        </row>
        <row r="593">
          <cell r="E593" t="str">
            <v>Syracuse</v>
          </cell>
          <cell r="L593">
            <v>425</v>
          </cell>
          <cell r="BK593">
            <v>359</v>
          </cell>
        </row>
        <row r="594">
          <cell r="E594" t="str">
            <v>Syracuse</v>
          </cell>
          <cell r="L594">
            <v>340</v>
          </cell>
          <cell r="BK594">
            <v>269</v>
          </cell>
        </row>
        <row r="595">
          <cell r="E595" t="str">
            <v>Syracuse</v>
          </cell>
          <cell r="L595">
            <v>0</v>
          </cell>
          <cell r="BK595">
            <v>224</v>
          </cell>
        </row>
        <row r="596">
          <cell r="E596" t="str">
            <v>Syracuse</v>
          </cell>
          <cell r="L596">
            <v>150</v>
          </cell>
          <cell r="BK596">
            <v>1573</v>
          </cell>
        </row>
        <row r="597">
          <cell r="E597" t="str">
            <v>Syracuse</v>
          </cell>
          <cell r="L597">
            <v>29</v>
          </cell>
          <cell r="BK597">
            <v>114</v>
          </cell>
        </row>
        <row r="598">
          <cell r="E598" t="str">
            <v>Syracuse</v>
          </cell>
          <cell r="L598">
            <v>40</v>
          </cell>
          <cell r="BK598">
            <v>313</v>
          </cell>
        </row>
        <row r="599">
          <cell r="E599" t="str">
            <v>Clay</v>
          </cell>
          <cell r="L599">
            <v>8</v>
          </cell>
          <cell r="BK599">
            <v>1036</v>
          </cell>
        </row>
        <row r="600">
          <cell r="E600" t="str">
            <v>Salina</v>
          </cell>
          <cell r="L600">
            <v>4</v>
          </cell>
          <cell r="BK600">
            <v>877</v>
          </cell>
        </row>
        <row r="601">
          <cell r="E601" t="str">
            <v>Salina</v>
          </cell>
          <cell r="L601">
            <v>292</v>
          </cell>
          <cell r="BK601">
            <v>208</v>
          </cell>
        </row>
        <row r="602">
          <cell r="E602" t="str">
            <v>Salina</v>
          </cell>
          <cell r="L602">
            <v>490</v>
          </cell>
          <cell r="BK602">
            <v>423</v>
          </cell>
        </row>
        <row r="603">
          <cell r="E603" t="str">
            <v>Syracuse</v>
          </cell>
          <cell r="L603">
            <v>223</v>
          </cell>
          <cell r="BK603">
            <v>944</v>
          </cell>
        </row>
        <row r="604">
          <cell r="E604" t="str">
            <v>Syracuse</v>
          </cell>
          <cell r="L604">
            <v>436</v>
          </cell>
          <cell r="BK604">
            <v>598</v>
          </cell>
        </row>
        <row r="605">
          <cell r="E605" t="str">
            <v>Syracuse</v>
          </cell>
          <cell r="L605">
            <v>176</v>
          </cell>
          <cell r="BK605">
            <v>541</v>
          </cell>
        </row>
        <row r="606">
          <cell r="E606" t="str">
            <v>Syracuse</v>
          </cell>
          <cell r="L606">
            <v>45</v>
          </cell>
          <cell r="BK606">
            <v>142</v>
          </cell>
        </row>
        <row r="607">
          <cell r="E607" t="str">
            <v>Syracuse</v>
          </cell>
          <cell r="L607">
            <v>339</v>
          </cell>
          <cell r="BK607">
            <v>314</v>
          </cell>
        </row>
        <row r="608">
          <cell r="E608" t="str">
            <v>Syracuse</v>
          </cell>
          <cell r="L608">
            <v>0</v>
          </cell>
          <cell r="BK608">
            <v>159</v>
          </cell>
        </row>
        <row r="609">
          <cell r="E609" t="str">
            <v>Syracuse</v>
          </cell>
          <cell r="L609">
            <v>1</v>
          </cell>
          <cell r="BK609">
            <v>288</v>
          </cell>
        </row>
        <row r="610">
          <cell r="E610" t="str">
            <v>Syracuse</v>
          </cell>
          <cell r="L610">
            <v>168</v>
          </cell>
          <cell r="BK610">
            <v>402</v>
          </cell>
        </row>
        <row r="611">
          <cell r="E611" t="str">
            <v>Syracuse</v>
          </cell>
          <cell r="L611">
            <v>111</v>
          </cell>
          <cell r="BK611">
            <v>220</v>
          </cell>
        </row>
        <row r="612">
          <cell r="E612" t="str">
            <v>Syracuse</v>
          </cell>
          <cell r="L612">
            <v>617</v>
          </cell>
          <cell r="BK612">
            <v>71</v>
          </cell>
        </row>
        <row r="613">
          <cell r="E613" t="str">
            <v>Syracuse</v>
          </cell>
          <cell r="L613">
            <v>334</v>
          </cell>
          <cell r="BK613">
            <v>92</v>
          </cell>
        </row>
        <row r="614">
          <cell r="E614" t="str">
            <v>Syracuse</v>
          </cell>
          <cell r="L614">
            <v>568</v>
          </cell>
          <cell r="BK614">
            <v>106</v>
          </cell>
        </row>
        <row r="615">
          <cell r="E615" t="str">
            <v>Syracuse</v>
          </cell>
          <cell r="L615">
            <v>103</v>
          </cell>
          <cell r="BK615">
            <v>312</v>
          </cell>
        </row>
        <row r="616">
          <cell r="E616" t="str">
            <v>Geddes</v>
          </cell>
          <cell r="L616">
            <v>476</v>
          </cell>
          <cell r="BK616">
            <v>285</v>
          </cell>
        </row>
        <row r="617">
          <cell r="E617" t="str">
            <v>Syracuse</v>
          </cell>
          <cell r="L617">
            <v>0</v>
          </cell>
          <cell r="BK617">
            <v>409</v>
          </cell>
        </row>
        <row r="618">
          <cell r="E618" t="str">
            <v>Syracuse</v>
          </cell>
          <cell r="L618">
            <v>373</v>
          </cell>
          <cell r="BK618">
            <v>154</v>
          </cell>
        </row>
        <row r="619">
          <cell r="E619" t="str">
            <v>Syracuse</v>
          </cell>
          <cell r="L619">
            <v>610</v>
          </cell>
          <cell r="BK619">
            <v>512</v>
          </cell>
        </row>
        <row r="620">
          <cell r="E620" t="str">
            <v>Syracuse</v>
          </cell>
          <cell r="L620">
            <v>311</v>
          </cell>
          <cell r="BK620">
            <v>109</v>
          </cell>
        </row>
        <row r="621">
          <cell r="E621" t="str">
            <v>Syracuse</v>
          </cell>
          <cell r="L621">
            <v>414</v>
          </cell>
          <cell r="BK621">
            <v>5</v>
          </cell>
        </row>
        <row r="622">
          <cell r="E622" t="str">
            <v>Syracuse</v>
          </cell>
          <cell r="L622">
            <v>104</v>
          </cell>
          <cell r="BK622">
            <v>117</v>
          </cell>
        </row>
        <row r="623">
          <cell r="E623" t="str">
            <v>Syracuse</v>
          </cell>
          <cell r="L623">
            <v>301</v>
          </cell>
          <cell r="BK623">
            <v>26</v>
          </cell>
        </row>
        <row r="624">
          <cell r="E624" t="str">
            <v>Syracuse</v>
          </cell>
          <cell r="L624">
            <v>271</v>
          </cell>
          <cell r="BK624">
            <v>5</v>
          </cell>
        </row>
        <row r="625">
          <cell r="E625" t="str">
            <v>Syracuse</v>
          </cell>
          <cell r="L625">
            <v>446</v>
          </cell>
          <cell r="BK625">
            <v>17</v>
          </cell>
        </row>
        <row r="626">
          <cell r="E626" t="str">
            <v>Syracuse</v>
          </cell>
          <cell r="L626">
            <v>656</v>
          </cell>
          <cell r="BK626">
            <v>152</v>
          </cell>
        </row>
        <row r="627">
          <cell r="E627" t="str">
            <v>Syracuse</v>
          </cell>
          <cell r="L627">
            <v>107</v>
          </cell>
          <cell r="BK627">
            <v>35</v>
          </cell>
        </row>
        <row r="628">
          <cell r="E628" t="str">
            <v>Syracuse</v>
          </cell>
          <cell r="L628">
            <v>46</v>
          </cell>
          <cell r="BK628">
            <v>61</v>
          </cell>
        </row>
        <row r="629">
          <cell r="E629" t="str">
            <v>Syracuse</v>
          </cell>
          <cell r="L629">
            <v>410</v>
          </cell>
          <cell r="BK629">
            <v>343</v>
          </cell>
        </row>
        <row r="630">
          <cell r="E630" t="str">
            <v>Syracuse</v>
          </cell>
          <cell r="L630">
            <v>485</v>
          </cell>
          <cell r="BK630">
            <v>269</v>
          </cell>
        </row>
        <row r="631">
          <cell r="E631" t="str">
            <v>Syracuse</v>
          </cell>
          <cell r="L631">
            <v>395</v>
          </cell>
          <cell r="BK631">
            <v>255</v>
          </cell>
        </row>
        <row r="632">
          <cell r="E632" t="str">
            <v>Syracuse</v>
          </cell>
          <cell r="L632">
            <v>261</v>
          </cell>
          <cell r="BK632">
            <v>10</v>
          </cell>
        </row>
        <row r="633">
          <cell r="E633" t="str">
            <v>Syracuse</v>
          </cell>
          <cell r="L633">
            <v>370</v>
          </cell>
          <cell r="BK633">
            <v>54</v>
          </cell>
        </row>
        <row r="634">
          <cell r="E634" t="str">
            <v>Syracuse</v>
          </cell>
          <cell r="L634">
            <v>126</v>
          </cell>
          <cell r="BK634">
            <v>47</v>
          </cell>
        </row>
        <row r="635">
          <cell r="E635" t="str">
            <v>Syracuse</v>
          </cell>
          <cell r="L635">
            <v>0</v>
          </cell>
          <cell r="BK635">
            <v>51</v>
          </cell>
        </row>
        <row r="636">
          <cell r="E636" t="str">
            <v>Syracuse</v>
          </cell>
          <cell r="L636">
            <v>438</v>
          </cell>
          <cell r="BK636">
            <v>23</v>
          </cell>
        </row>
        <row r="637">
          <cell r="E637" t="str">
            <v>Syracuse</v>
          </cell>
          <cell r="L637">
            <v>0</v>
          </cell>
          <cell r="BK637">
            <v>103</v>
          </cell>
        </row>
        <row r="638">
          <cell r="E638" t="str">
            <v>Syracuse</v>
          </cell>
          <cell r="L638">
            <v>302</v>
          </cell>
          <cell r="BK638">
            <v>216</v>
          </cell>
        </row>
        <row r="639">
          <cell r="E639" t="str">
            <v>Syracuse</v>
          </cell>
          <cell r="L639">
            <v>223</v>
          </cell>
          <cell r="BK639">
            <v>0</v>
          </cell>
        </row>
        <row r="640">
          <cell r="E640" t="str">
            <v>Syracuse</v>
          </cell>
          <cell r="L640">
            <v>363</v>
          </cell>
          <cell r="BK640">
            <v>156</v>
          </cell>
        </row>
        <row r="641">
          <cell r="E641" t="str">
            <v>Syracuse</v>
          </cell>
          <cell r="L641">
            <v>426</v>
          </cell>
          <cell r="BK641">
            <v>397</v>
          </cell>
        </row>
        <row r="642">
          <cell r="E642" t="str">
            <v>Syracuse</v>
          </cell>
          <cell r="L642">
            <v>0</v>
          </cell>
          <cell r="BK642">
            <v>0</v>
          </cell>
        </row>
        <row r="643">
          <cell r="E643" t="str">
            <v>Syracuse</v>
          </cell>
          <cell r="L643">
            <v>0</v>
          </cell>
          <cell r="BK643">
            <v>5501</v>
          </cell>
        </row>
        <row r="644">
          <cell r="E644" t="str">
            <v>Syracuse</v>
          </cell>
          <cell r="L644">
            <v>201</v>
          </cell>
          <cell r="BK644">
            <v>148</v>
          </cell>
        </row>
        <row r="645">
          <cell r="E645" t="str">
            <v>Syracuse</v>
          </cell>
          <cell r="L645">
            <v>309</v>
          </cell>
          <cell r="BK645">
            <v>28</v>
          </cell>
        </row>
        <row r="646">
          <cell r="E646" t="str">
            <v>Syracuse</v>
          </cell>
          <cell r="L646">
            <v>364</v>
          </cell>
          <cell r="BK646">
            <v>440</v>
          </cell>
        </row>
        <row r="647">
          <cell r="E647" t="str">
            <v>Syracuse</v>
          </cell>
          <cell r="L647">
            <v>444</v>
          </cell>
          <cell r="BK647">
            <v>111</v>
          </cell>
        </row>
        <row r="648">
          <cell r="E648" t="str">
            <v>Camillus</v>
          </cell>
          <cell r="L648">
            <v>146</v>
          </cell>
          <cell r="BK648">
            <v>260</v>
          </cell>
        </row>
        <row r="649">
          <cell r="E649" t="str">
            <v>Clay</v>
          </cell>
          <cell r="L649">
            <v>0</v>
          </cell>
          <cell r="BK649">
            <v>877</v>
          </cell>
        </row>
        <row r="650">
          <cell r="E650" t="str">
            <v>Salina</v>
          </cell>
          <cell r="L650">
            <v>470</v>
          </cell>
          <cell r="BK650">
            <v>2116</v>
          </cell>
        </row>
        <row r="651">
          <cell r="E651" t="str">
            <v>Salina</v>
          </cell>
          <cell r="L651">
            <v>285</v>
          </cell>
          <cell r="BK651">
            <v>13</v>
          </cell>
        </row>
        <row r="652">
          <cell r="E652" t="str">
            <v>Salina</v>
          </cell>
          <cell r="L652">
            <v>116</v>
          </cell>
          <cell r="BK652">
            <v>353</v>
          </cell>
        </row>
        <row r="653">
          <cell r="E653" t="str">
            <v>Salina</v>
          </cell>
          <cell r="L653">
            <v>319</v>
          </cell>
          <cell r="BK653">
            <v>164</v>
          </cell>
        </row>
        <row r="654">
          <cell r="E654" t="str">
            <v>Salina</v>
          </cell>
          <cell r="L654">
            <v>4</v>
          </cell>
          <cell r="BK654">
            <v>1460</v>
          </cell>
        </row>
        <row r="655">
          <cell r="E655" t="str">
            <v>Salina</v>
          </cell>
          <cell r="L655">
            <v>251</v>
          </cell>
          <cell r="BK655">
            <v>552</v>
          </cell>
        </row>
        <row r="656">
          <cell r="E656" t="str">
            <v>Syracuse</v>
          </cell>
          <cell r="L656">
            <v>385</v>
          </cell>
          <cell r="BK656">
            <v>36</v>
          </cell>
        </row>
        <row r="657">
          <cell r="E657" t="str">
            <v>Syracuse</v>
          </cell>
          <cell r="L657">
            <v>253</v>
          </cell>
          <cell r="BK657">
            <v>284</v>
          </cell>
        </row>
        <row r="658">
          <cell r="E658" t="str">
            <v>Syracuse</v>
          </cell>
          <cell r="L658">
            <v>270</v>
          </cell>
          <cell r="BK658">
            <v>0</v>
          </cell>
        </row>
        <row r="659">
          <cell r="E659" t="str">
            <v>Syracuse</v>
          </cell>
          <cell r="L659">
            <v>334</v>
          </cell>
          <cell r="BK659">
            <v>29</v>
          </cell>
        </row>
        <row r="660">
          <cell r="E660" t="str">
            <v>Elbridge</v>
          </cell>
          <cell r="L660">
            <v>77</v>
          </cell>
          <cell r="BK660">
            <v>64</v>
          </cell>
        </row>
        <row r="661">
          <cell r="E661" t="str">
            <v>Elbridge</v>
          </cell>
          <cell r="L661">
            <v>205</v>
          </cell>
          <cell r="BK661">
            <v>328</v>
          </cell>
        </row>
        <row r="662">
          <cell r="E662" t="str">
            <v>Syracuse</v>
          </cell>
          <cell r="L662">
            <v>543</v>
          </cell>
          <cell r="BK662">
            <v>576</v>
          </cell>
        </row>
        <row r="663">
          <cell r="E663" t="str">
            <v>Syracuse</v>
          </cell>
          <cell r="L663">
            <v>617</v>
          </cell>
          <cell r="BK663">
            <v>135</v>
          </cell>
        </row>
        <row r="664">
          <cell r="E664" t="str">
            <v>Syracuse</v>
          </cell>
          <cell r="L664">
            <v>404</v>
          </cell>
          <cell r="BK664">
            <v>34</v>
          </cell>
        </row>
        <row r="665">
          <cell r="E665" t="str">
            <v>Dewitt</v>
          </cell>
          <cell r="L665">
            <v>333</v>
          </cell>
          <cell r="BK665">
            <v>343</v>
          </cell>
        </row>
        <row r="666">
          <cell r="E666" t="str">
            <v>Syracuse</v>
          </cell>
          <cell r="L666">
            <v>511</v>
          </cell>
          <cell r="BK666">
            <v>56</v>
          </cell>
        </row>
        <row r="667">
          <cell r="E667" t="str">
            <v>Syracuse</v>
          </cell>
          <cell r="L667">
            <v>0</v>
          </cell>
          <cell r="BK667">
            <v>316</v>
          </cell>
        </row>
        <row r="668">
          <cell r="E668" t="str">
            <v>Syracuse</v>
          </cell>
          <cell r="L668">
            <v>2</v>
          </cell>
          <cell r="BK668">
            <v>178</v>
          </cell>
        </row>
        <row r="669">
          <cell r="E669" t="str">
            <v>Syracuse</v>
          </cell>
          <cell r="L669">
            <v>120</v>
          </cell>
          <cell r="BK669">
            <v>95</v>
          </cell>
        </row>
        <row r="670">
          <cell r="E670" t="str">
            <v>Syracuse</v>
          </cell>
          <cell r="L670">
            <v>162</v>
          </cell>
          <cell r="BK670">
            <v>0</v>
          </cell>
        </row>
        <row r="671">
          <cell r="E671" t="str">
            <v>Syracuse</v>
          </cell>
          <cell r="L671">
            <v>546</v>
          </cell>
          <cell r="BK671">
            <v>365</v>
          </cell>
        </row>
        <row r="672">
          <cell r="E672" t="str">
            <v>Dewitt</v>
          </cell>
          <cell r="L672">
            <v>1</v>
          </cell>
          <cell r="BK672">
            <v>729</v>
          </cell>
        </row>
        <row r="673">
          <cell r="E673" t="str">
            <v>Dewitt</v>
          </cell>
          <cell r="L673">
            <v>2</v>
          </cell>
          <cell r="BK673">
            <v>500</v>
          </cell>
        </row>
        <row r="674">
          <cell r="E674" t="str">
            <v>Syracuse</v>
          </cell>
          <cell r="L674">
            <v>81</v>
          </cell>
          <cell r="BK674">
            <v>54</v>
          </cell>
        </row>
        <row r="675">
          <cell r="E675" t="str">
            <v>Syracuse</v>
          </cell>
          <cell r="L675">
            <v>53</v>
          </cell>
          <cell r="BK675">
            <v>178</v>
          </cell>
        </row>
        <row r="676">
          <cell r="E676" t="str">
            <v>Syracuse</v>
          </cell>
          <cell r="L676">
            <v>259</v>
          </cell>
          <cell r="BK676">
            <v>0</v>
          </cell>
        </row>
        <row r="677">
          <cell r="E677" t="str">
            <v>Salina</v>
          </cell>
          <cell r="L677">
            <v>693</v>
          </cell>
          <cell r="BK677">
            <v>682</v>
          </cell>
        </row>
        <row r="678">
          <cell r="E678" t="str">
            <v>Sullivan</v>
          </cell>
          <cell r="L678">
            <v>70</v>
          </cell>
          <cell r="BK678">
            <v>20</v>
          </cell>
        </row>
        <row r="679">
          <cell r="E679" t="str">
            <v>Dewitt</v>
          </cell>
          <cell r="L679">
            <v>380</v>
          </cell>
          <cell r="BK679">
            <v>146</v>
          </cell>
        </row>
        <row r="680">
          <cell r="E680" t="str">
            <v>Sullivan</v>
          </cell>
          <cell r="L680">
            <v>70</v>
          </cell>
          <cell r="BK680">
            <v>16</v>
          </cell>
        </row>
        <row r="681">
          <cell r="E681" t="str">
            <v>Sullivan</v>
          </cell>
          <cell r="L681">
            <v>31</v>
          </cell>
          <cell r="BK681">
            <v>62</v>
          </cell>
        </row>
        <row r="682">
          <cell r="E682" t="str">
            <v>Dewitt</v>
          </cell>
          <cell r="L682">
            <v>197</v>
          </cell>
          <cell r="BK682">
            <v>612</v>
          </cell>
        </row>
        <row r="683">
          <cell r="E683" t="str">
            <v>Syracuse</v>
          </cell>
          <cell r="L683">
            <v>94</v>
          </cell>
          <cell r="BK683">
            <v>10</v>
          </cell>
        </row>
        <row r="684">
          <cell r="E684" t="str">
            <v>Syracuse</v>
          </cell>
          <cell r="L684">
            <v>101</v>
          </cell>
          <cell r="BK684">
            <v>93</v>
          </cell>
        </row>
        <row r="685">
          <cell r="E685" t="str">
            <v>Dewitt</v>
          </cell>
          <cell r="L685">
            <v>74</v>
          </cell>
          <cell r="BK685">
            <v>323</v>
          </cell>
        </row>
        <row r="686">
          <cell r="E686" t="str">
            <v>Dewitt</v>
          </cell>
          <cell r="L686">
            <v>1</v>
          </cell>
          <cell r="BK686">
            <v>1112</v>
          </cell>
        </row>
        <row r="687">
          <cell r="E687" t="str">
            <v>Dewitt</v>
          </cell>
          <cell r="L687">
            <v>0</v>
          </cell>
          <cell r="BK687">
            <v>813</v>
          </cell>
        </row>
        <row r="688">
          <cell r="E688" t="str">
            <v>Dewitt</v>
          </cell>
          <cell r="L688">
            <v>15</v>
          </cell>
          <cell r="BK688">
            <v>814</v>
          </cell>
        </row>
        <row r="689">
          <cell r="E689" t="str">
            <v>Syracuse</v>
          </cell>
          <cell r="L689">
            <v>328</v>
          </cell>
          <cell r="BK689">
            <v>0</v>
          </cell>
        </row>
        <row r="690">
          <cell r="E690" t="str">
            <v>Syracuse</v>
          </cell>
          <cell r="L690">
            <v>238</v>
          </cell>
          <cell r="BK690">
            <v>28</v>
          </cell>
        </row>
        <row r="691">
          <cell r="E691" t="str">
            <v>Syracuse</v>
          </cell>
          <cell r="L691">
            <v>88</v>
          </cell>
          <cell r="BK691">
            <v>0</v>
          </cell>
        </row>
        <row r="692">
          <cell r="E692" t="str">
            <v>Syracuse</v>
          </cell>
          <cell r="L692">
            <v>253</v>
          </cell>
          <cell r="BK692">
            <v>358</v>
          </cell>
        </row>
        <row r="693">
          <cell r="E693" t="str">
            <v>Syracuse</v>
          </cell>
          <cell r="L693">
            <v>309</v>
          </cell>
          <cell r="BK693">
            <v>99</v>
          </cell>
        </row>
        <row r="694">
          <cell r="E694" t="str">
            <v>Salina</v>
          </cell>
          <cell r="L694">
            <v>93</v>
          </cell>
          <cell r="BK694">
            <v>184</v>
          </cell>
        </row>
        <row r="695">
          <cell r="E695" t="str">
            <v>Salina</v>
          </cell>
          <cell r="L695">
            <v>572</v>
          </cell>
          <cell r="BK695">
            <v>232</v>
          </cell>
        </row>
        <row r="696">
          <cell r="E696" t="str">
            <v>Dewitt</v>
          </cell>
          <cell r="L696">
            <v>52</v>
          </cell>
          <cell r="BK696">
            <v>2326</v>
          </cell>
        </row>
        <row r="697">
          <cell r="E697" t="str">
            <v>Salina</v>
          </cell>
          <cell r="L697">
            <v>0</v>
          </cell>
          <cell r="BK697">
            <v>62</v>
          </cell>
        </row>
        <row r="698">
          <cell r="E698" t="str">
            <v>Salina</v>
          </cell>
          <cell r="L698">
            <v>3</v>
          </cell>
          <cell r="BK698">
            <v>637</v>
          </cell>
        </row>
        <row r="699">
          <cell r="E699" t="str">
            <v>Salina</v>
          </cell>
          <cell r="L699">
            <v>290</v>
          </cell>
          <cell r="BK699">
            <v>297</v>
          </cell>
        </row>
        <row r="700">
          <cell r="E700" t="str">
            <v>Salina</v>
          </cell>
          <cell r="L700">
            <v>796</v>
          </cell>
          <cell r="BK700">
            <v>461</v>
          </cell>
        </row>
        <row r="701">
          <cell r="E701" t="str">
            <v>Sullivan</v>
          </cell>
          <cell r="L701">
            <v>92</v>
          </cell>
          <cell r="BK701">
            <v>7</v>
          </cell>
        </row>
        <row r="702">
          <cell r="E702" t="str">
            <v>Sullivan</v>
          </cell>
          <cell r="L702">
            <v>40</v>
          </cell>
          <cell r="BK702">
            <v>9</v>
          </cell>
        </row>
        <row r="703">
          <cell r="E703" t="str">
            <v>Sullivan</v>
          </cell>
          <cell r="L703">
            <v>174</v>
          </cell>
          <cell r="BK703">
            <v>13</v>
          </cell>
        </row>
        <row r="704">
          <cell r="E704" t="str">
            <v>Sullivan</v>
          </cell>
          <cell r="L704">
            <v>8</v>
          </cell>
          <cell r="BK704">
            <v>0</v>
          </cell>
        </row>
        <row r="705">
          <cell r="E705" t="str">
            <v>Dewitt</v>
          </cell>
          <cell r="L705">
            <v>653</v>
          </cell>
          <cell r="BK705">
            <v>15</v>
          </cell>
        </row>
        <row r="706">
          <cell r="E706" t="str">
            <v>Dewitt</v>
          </cell>
          <cell r="L706">
            <v>13</v>
          </cell>
          <cell r="BK706">
            <v>2759</v>
          </cell>
        </row>
        <row r="707">
          <cell r="E707" t="str">
            <v>Van Buren</v>
          </cell>
          <cell r="L707">
            <v>67</v>
          </cell>
          <cell r="BK707">
            <v>18</v>
          </cell>
        </row>
        <row r="708">
          <cell r="E708" t="str">
            <v>Salina</v>
          </cell>
          <cell r="L708">
            <v>59</v>
          </cell>
          <cell r="BK708">
            <v>252</v>
          </cell>
        </row>
        <row r="709">
          <cell r="E709" t="str">
            <v>Salina</v>
          </cell>
          <cell r="L709">
            <v>0</v>
          </cell>
          <cell r="BK709">
            <v>585</v>
          </cell>
        </row>
        <row r="710">
          <cell r="E710" t="str">
            <v>Sullivan</v>
          </cell>
          <cell r="L710">
            <v>140</v>
          </cell>
          <cell r="BK710">
            <v>44</v>
          </cell>
        </row>
        <row r="711">
          <cell r="E711" t="str">
            <v>Sullivan</v>
          </cell>
          <cell r="L711">
            <v>89</v>
          </cell>
          <cell r="BK711">
            <v>21</v>
          </cell>
        </row>
        <row r="712">
          <cell r="E712" t="str">
            <v>Sullivan</v>
          </cell>
          <cell r="L712">
            <v>24</v>
          </cell>
          <cell r="BK712">
            <v>15</v>
          </cell>
        </row>
        <row r="713">
          <cell r="E713" t="str">
            <v>Sullivan</v>
          </cell>
          <cell r="L713">
            <v>90</v>
          </cell>
          <cell r="BK713">
            <v>5</v>
          </cell>
        </row>
        <row r="714">
          <cell r="E714" t="str">
            <v>Sullivan</v>
          </cell>
          <cell r="L714">
            <v>291</v>
          </cell>
          <cell r="BK714">
            <v>13</v>
          </cell>
        </row>
        <row r="715">
          <cell r="E715" t="str">
            <v>Sullivan</v>
          </cell>
          <cell r="L715">
            <v>81</v>
          </cell>
          <cell r="BK715">
            <v>9</v>
          </cell>
        </row>
        <row r="716">
          <cell r="E716" t="str">
            <v>Sullivan</v>
          </cell>
          <cell r="L716">
            <v>57</v>
          </cell>
          <cell r="BK716">
            <v>100</v>
          </cell>
        </row>
        <row r="717">
          <cell r="E717" t="str">
            <v>Sullivan</v>
          </cell>
          <cell r="L717">
            <v>55</v>
          </cell>
          <cell r="BK717">
            <v>9</v>
          </cell>
        </row>
        <row r="718">
          <cell r="E718" t="str">
            <v>Sullivan</v>
          </cell>
          <cell r="L718">
            <v>262</v>
          </cell>
          <cell r="BK718">
            <v>28</v>
          </cell>
        </row>
        <row r="719">
          <cell r="E719" t="str">
            <v>Sullivan</v>
          </cell>
          <cell r="L719">
            <v>19</v>
          </cell>
          <cell r="BK719">
            <v>15</v>
          </cell>
        </row>
        <row r="720">
          <cell r="E720" t="str">
            <v>Sullivan</v>
          </cell>
          <cell r="L720">
            <v>65</v>
          </cell>
          <cell r="BK720">
            <v>23</v>
          </cell>
        </row>
        <row r="721">
          <cell r="E721" t="str">
            <v>Salina</v>
          </cell>
          <cell r="L721">
            <v>394</v>
          </cell>
          <cell r="BK721">
            <v>461</v>
          </cell>
        </row>
        <row r="722">
          <cell r="E722" t="str">
            <v>Salina</v>
          </cell>
          <cell r="L722">
            <v>0</v>
          </cell>
          <cell r="BK722">
            <v>164</v>
          </cell>
        </row>
        <row r="723">
          <cell r="E723" t="str">
            <v>Salina</v>
          </cell>
          <cell r="L723">
            <v>17</v>
          </cell>
          <cell r="BK723">
            <v>724</v>
          </cell>
        </row>
        <row r="724">
          <cell r="E724" t="str">
            <v>Salina</v>
          </cell>
          <cell r="L724">
            <v>0</v>
          </cell>
          <cell r="BK724">
            <v>260</v>
          </cell>
        </row>
        <row r="725">
          <cell r="E725" t="str">
            <v>Salina</v>
          </cell>
          <cell r="L725">
            <v>78</v>
          </cell>
          <cell r="BK725">
            <v>0</v>
          </cell>
        </row>
        <row r="726">
          <cell r="E726" t="str">
            <v>Salina</v>
          </cell>
          <cell r="L726">
            <v>3</v>
          </cell>
          <cell r="BK726">
            <v>65</v>
          </cell>
        </row>
        <row r="727">
          <cell r="E727" t="str">
            <v>Salina</v>
          </cell>
          <cell r="L727">
            <v>419</v>
          </cell>
          <cell r="BK727">
            <v>72</v>
          </cell>
        </row>
        <row r="728">
          <cell r="E728" t="str">
            <v>Salina</v>
          </cell>
          <cell r="L728">
            <v>534</v>
          </cell>
          <cell r="BK728">
            <v>200</v>
          </cell>
        </row>
        <row r="729">
          <cell r="E729" t="str">
            <v>Salina</v>
          </cell>
          <cell r="L729">
            <v>603</v>
          </cell>
          <cell r="BK729">
            <v>217</v>
          </cell>
        </row>
        <row r="730">
          <cell r="E730" t="str">
            <v>Salina</v>
          </cell>
          <cell r="L730">
            <v>36</v>
          </cell>
          <cell r="BK730">
            <v>12</v>
          </cell>
        </row>
        <row r="731">
          <cell r="E731" t="str">
            <v>Salina</v>
          </cell>
          <cell r="L731">
            <v>71</v>
          </cell>
          <cell r="BK731">
            <v>64</v>
          </cell>
        </row>
        <row r="732">
          <cell r="E732" t="str">
            <v>Salina</v>
          </cell>
          <cell r="L732">
            <v>19</v>
          </cell>
          <cell r="BK732">
            <v>70</v>
          </cell>
        </row>
        <row r="733">
          <cell r="E733" t="str">
            <v>Salina</v>
          </cell>
          <cell r="L733">
            <v>474</v>
          </cell>
          <cell r="BK733">
            <v>0</v>
          </cell>
        </row>
        <row r="734">
          <cell r="E734" t="str">
            <v>Dewitt</v>
          </cell>
          <cell r="L734">
            <v>10</v>
          </cell>
          <cell r="BK734">
            <v>767</v>
          </cell>
        </row>
        <row r="735">
          <cell r="E735" t="str">
            <v>Sullivan</v>
          </cell>
          <cell r="L735">
            <v>156</v>
          </cell>
          <cell r="BK735">
            <v>25</v>
          </cell>
        </row>
        <row r="736">
          <cell r="E736" t="str">
            <v>Sullivan</v>
          </cell>
          <cell r="L736">
            <v>102</v>
          </cell>
          <cell r="BK736">
            <v>22</v>
          </cell>
        </row>
        <row r="737">
          <cell r="E737" t="str">
            <v>Sullivan</v>
          </cell>
          <cell r="L737">
            <v>67</v>
          </cell>
          <cell r="BK737">
            <v>0</v>
          </cell>
        </row>
        <row r="738">
          <cell r="E738" t="str">
            <v>Cicero</v>
          </cell>
          <cell r="L738">
            <v>243</v>
          </cell>
          <cell r="BK738">
            <v>89</v>
          </cell>
        </row>
        <row r="739">
          <cell r="E739" t="str">
            <v>Salina</v>
          </cell>
          <cell r="L739">
            <v>236</v>
          </cell>
          <cell r="BK739">
            <v>79</v>
          </cell>
        </row>
        <row r="740">
          <cell r="E740" t="str">
            <v>Dewitt</v>
          </cell>
          <cell r="L740">
            <v>188</v>
          </cell>
          <cell r="BK740">
            <v>354</v>
          </cell>
        </row>
        <row r="741">
          <cell r="E741" t="str">
            <v>Dewitt</v>
          </cell>
          <cell r="L741">
            <v>29</v>
          </cell>
          <cell r="BK741">
            <v>3149</v>
          </cell>
        </row>
        <row r="742">
          <cell r="E742" t="str">
            <v>Cicero</v>
          </cell>
          <cell r="L742">
            <v>150</v>
          </cell>
          <cell r="BK742">
            <v>25</v>
          </cell>
        </row>
        <row r="743">
          <cell r="E743" t="str">
            <v>Cicero</v>
          </cell>
          <cell r="L743">
            <v>427</v>
          </cell>
          <cell r="BK743">
            <v>94</v>
          </cell>
        </row>
        <row r="744">
          <cell r="E744" t="str">
            <v>Salina</v>
          </cell>
          <cell r="L744">
            <v>54</v>
          </cell>
          <cell r="BK744">
            <v>1493</v>
          </cell>
        </row>
        <row r="745">
          <cell r="E745" t="str">
            <v>Salina</v>
          </cell>
          <cell r="L745">
            <v>521</v>
          </cell>
          <cell r="BK745">
            <v>599</v>
          </cell>
        </row>
        <row r="746">
          <cell r="E746" t="str">
            <v>Van Buren</v>
          </cell>
          <cell r="L746">
            <v>145</v>
          </cell>
          <cell r="BK746">
            <v>27</v>
          </cell>
        </row>
        <row r="747">
          <cell r="E747" t="str">
            <v>Van Buren</v>
          </cell>
          <cell r="L747">
            <v>61</v>
          </cell>
          <cell r="BK747">
            <v>8</v>
          </cell>
        </row>
        <row r="748">
          <cell r="E748" t="str">
            <v>Dewitt</v>
          </cell>
          <cell r="L748">
            <v>0</v>
          </cell>
          <cell r="BK748">
            <v>1713</v>
          </cell>
        </row>
        <row r="749">
          <cell r="E749" t="str">
            <v>Dewitt</v>
          </cell>
          <cell r="L749">
            <v>36</v>
          </cell>
          <cell r="BK749">
            <v>2496</v>
          </cell>
        </row>
        <row r="750">
          <cell r="E750" t="str">
            <v>Cicero</v>
          </cell>
          <cell r="L750">
            <v>28</v>
          </cell>
          <cell r="BK750">
            <v>422</v>
          </cell>
        </row>
        <row r="751">
          <cell r="E751" t="str">
            <v>Cicero</v>
          </cell>
          <cell r="L751">
            <v>0</v>
          </cell>
          <cell r="BK751">
            <v>26</v>
          </cell>
        </row>
        <row r="752">
          <cell r="E752" t="str">
            <v>Cicero</v>
          </cell>
          <cell r="L752">
            <v>1</v>
          </cell>
          <cell r="BK752">
            <v>25</v>
          </cell>
        </row>
        <row r="753">
          <cell r="E753" t="str">
            <v>Cicero</v>
          </cell>
          <cell r="L753">
            <v>320</v>
          </cell>
          <cell r="BK753">
            <v>72</v>
          </cell>
        </row>
        <row r="754">
          <cell r="E754" t="str">
            <v>Clay</v>
          </cell>
          <cell r="L754">
            <v>1</v>
          </cell>
          <cell r="BK754">
            <v>1901</v>
          </cell>
        </row>
        <row r="755">
          <cell r="E755" t="str">
            <v>Cicero</v>
          </cell>
          <cell r="L755">
            <v>170</v>
          </cell>
          <cell r="BK755">
            <v>662</v>
          </cell>
        </row>
        <row r="756">
          <cell r="E756" t="str">
            <v>Cicero</v>
          </cell>
          <cell r="L756">
            <v>418</v>
          </cell>
          <cell r="BK756">
            <v>136</v>
          </cell>
        </row>
        <row r="757">
          <cell r="E757" t="str">
            <v>Salina</v>
          </cell>
          <cell r="L757">
            <v>4</v>
          </cell>
          <cell r="BK757">
            <v>768</v>
          </cell>
        </row>
        <row r="758">
          <cell r="E758" t="str">
            <v>Salina</v>
          </cell>
          <cell r="L758">
            <v>551</v>
          </cell>
          <cell r="BK758">
            <v>451</v>
          </cell>
        </row>
        <row r="759">
          <cell r="E759" t="str">
            <v>Clay</v>
          </cell>
          <cell r="L759">
            <v>223</v>
          </cell>
          <cell r="BK759">
            <v>242</v>
          </cell>
        </row>
        <row r="760">
          <cell r="E760" t="str">
            <v>Cicero</v>
          </cell>
          <cell r="L760">
            <v>10</v>
          </cell>
          <cell r="BK760">
            <v>196</v>
          </cell>
        </row>
        <row r="761">
          <cell r="E761" t="str">
            <v>Salina</v>
          </cell>
          <cell r="L761">
            <v>180</v>
          </cell>
          <cell r="BK761">
            <v>1014</v>
          </cell>
        </row>
        <row r="762">
          <cell r="E762" t="str">
            <v>Salina</v>
          </cell>
          <cell r="L762">
            <v>336</v>
          </cell>
          <cell r="BK762">
            <v>605</v>
          </cell>
        </row>
        <row r="763">
          <cell r="E763" t="str">
            <v>Salina</v>
          </cell>
          <cell r="L763">
            <v>278</v>
          </cell>
          <cell r="BK763">
            <v>624</v>
          </cell>
        </row>
        <row r="764">
          <cell r="E764" t="str">
            <v>Salina</v>
          </cell>
          <cell r="L764">
            <v>552</v>
          </cell>
          <cell r="BK764">
            <v>653</v>
          </cell>
        </row>
        <row r="765">
          <cell r="E765" t="str">
            <v>Clay</v>
          </cell>
          <cell r="L765">
            <v>14</v>
          </cell>
          <cell r="BK765">
            <v>1500</v>
          </cell>
        </row>
        <row r="766">
          <cell r="E766" t="str">
            <v>Cicero</v>
          </cell>
          <cell r="L766">
            <v>16</v>
          </cell>
          <cell r="BK766">
            <v>1159</v>
          </cell>
        </row>
        <row r="767">
          <cell r="E767" t="str">
            <v>Cicero</v>
          </cell>
          <cell r="L767">
            <v>9</v>
          </cell>
          <cell r="BK767">
            <v>286</v>
          </cell>
        </row>
        <row r="768">
          <cell r="E768" t="str">
            <v>Salina</v>
          </cell>
          <cell r="L768">
            <v>1000</v>
          </cell>
          <cell r="BK768">
            <v>102</v>
          </cell>
        </row>
        <row r="769">
          <cell r="E769" t="str">
            <v>Clay</v>
          </cell>
          <cell r="L769">
            <v>222</v>
          </cell>
          <cell r="BK769">
            <v>125</v>
          </cell>
        </row>
        <row r="770">
          <cell r="E770" t="str">
            <v>Cicero</v>
          </cell>
          <cell r="L770">
            <v>37</v>
          </cell>
          <cell r="BK770">
            <v>247</v>
          </cell>
        </row>
        <row r="771">
          <cell r="E771" t="str">
            <v>Salina</v>
          </cell>
          <cell r="L771">
            <v>417</v>
          </cell>
          <cell r="BK771">
            <v>11</v>
          </cell>
        </row>
        <row r="772">
          <cell r="E772" t="str">
            <v>Clay</v>
          </cell>
          <cell r="L772">
            <v>56</v>
          </cell>
          <cell r="BK772">
            <v>1252</v>
          </cell>
        </row>
        <row r="773">
          <cell r="E773" t="str">
            <v>Clay</v>
          </cell>
          <cell r="L773">
            <v>1</v>
          </cell>
          <cell r="BK773">
            <v>1144</v>
          </cell>
        </row>
        <row r="774">
          <cell r="E774" t="str">
            <v>Clay</v>
          </cell>
          <cell r="L774">
            <v>704</v>
          </cell>
          <cell r="BK774">
            <v>66</v>
          </cell>
        </row>
        <row r="775">
          <cell r="E775" t="str">
            <v>Clay</v>
          </cell>
          <cell r="L775">
            <v>224</v>
          </cell>
          <cell r="BK775">
            <v>31</v>
          </cell>
        </row>
        <row r="776">
          <cell r="E776" t="str">
            <v>Clay</v>
          </cell>
          <cell r="L776">
            <v>42</v>
          </cell>
          <cell r="BK776">
            <v>624</v>
          </cell>
        </row>
        <row r="777">
          <cell r="E777" t="str">
            <v>Clay</v>
          </cell>
          <cell r="L777">
            <v>5</v>
          </cell>
          <cell r="BK777">
            <v>426</v>
          </cell>
        </row>
        <row r="778">
          <cell r="E778" t="str">
            <v>Clay</v>
          </cell>
          <cell r="L778">
            <v>273</v>
          </cell>
          <cell r="BK778">
            <v>408</v>
          </cell>
        </row>
        <row r="779">
          <cell r="E779" t="str">
            <v>Clay</v>
          </cell>
          <cell r="L779">
            <v>3</v>
          </cell>
          <cell r="BK779">
            <v>267</v>
          </cell>
        </row>
        <row r="780">
          <cell r="E780" t="str">
            <v>Clay</v>
          </cell>
          <cell r="L780">
            <v>103</v>
          </cell>
          <cell r="BK780">
            <v>152</v>
          </cell>
        </row>
        <row r="781">
          <cell r="E781" t="str">
            <v>Clay</v>
          </cell>
          <cell r="L781">
            <v>748</v>
          </cell>
          <cell r="BK781">
            <v>71</v>
          </cell>
        </row>
        <row r="782">
          <cell r="E782" t="str">
            <v>Clay</v>
          </cell>
          <cell r="L782">
            <v>368</v>
          </cell>
          <cell r="BK782">
            <v>491</v>
          </cell>
        </row>
        <row r="783">
          <cell r="E783" t="str">
            <v>Clay</v>
          </cell>
          <cell r="L783">
            <v>142</v>
          </cell>
          <cell r="BK783">
            <v>56</v>
          </cell>
        </row>
        <row r="784">
          <cell r="E784" t="str">
            <v>Clay</v>
          </cell>
          <cell r="L784">
            <v>549</v>
          </cell>
          <cell r="BK784">
            <v>6</v>
          </cell>
        </row>
        <row r="785">
          <cell r="E785" t="str">
            <v>Clay</v>
          </cell>
          <cell r="L785">
            <v>88</v>
          </cell>
          <cell r="BK785">
            <v>263</v>
          </cell>
        </row>
        <row r="786">
          <cell r="E786" t="str">
            <v>Clay</v>
          </cell>
          <cell r="L786">
            <v>304</v>
          </cell>
          <cell r="BK786">
            <v>21</v>
          </cell>
        </row>
        <row r="787">
          <cell r="E787" t="str">
            <v>Clay</v>
          </cell>
          <cell r="L787">
            <v>363</v>
          </cell>
          <cell r="BK787">
            <v>87</v>
          </cell>
        </row>
        <row r="788">
          <cell r="E788" t="str">
            <v>Clay</v>
          </cell>
          <cell r="L788">
            <v>464</v>
          </cell>
          <cell r="BK788">
            <v>10</v>
          </cell>
        </row>
        <row r="789">
          <cell r="E789" t="str">
            <v>Clay</v>
          </cell>
          <cell r="L789">
            <v>536</v>
          </cell>
          <cell r="BK789">
            <v>386</v>
          </cell>
        </row>
        <row r="790">
          <cell r="E790" t="str">
            <v>Clay</v>
          </cell>
          <cell r="L790">
            <v>243</v>
          </cell>
          <cell r="BK790">
            <v>0</v>
          </cell>
        </row>
        <row r="791">
          <cell r="E791" t="str">
            <v>Clay</v>
          </cell>
          <cell r="L791">
            <v>215</v>
          </cell>
          <cell r="BK791">
            <v>0</v>
          </cell>
        </row>
        <row r="792">
          <cell r="E792" t="str">
            <v>Clay</v>
          </cell>
          <cell r="L792">
            <v>443</v>
          </cell>
          <cell r="BK792">
            <v>0</v>
          </cell>
        </row>
        <row r="793">
          <cell r="E793" t="str">
            <v>Clay</v>
          </cell>
          <cell r="L793">
            <v>273</v>
          </cell>
          <cell r="BK793">
            <v>357</v>
          </cell>
        </row>
        <row r="794">
          <cell r="E794" t="str">
            <v>Clay</v>
          </cell>
          <cell r="L794">
            <v>389</v>
          </cell>
          <cell r="BK794">
            <v>77</v>
          </cell>
        </row>
        <row r="795">
          <cell r="E795" t="str">
            <v>Van Buren</v>
          </cell>
          <cell r="L795">
            <v>84</v>
          </cell>
          <cell r="BK795">
            <v>131</v>
          </cell>
        </row>
        <row r="796">
          <cell r="E796" t="str">
            <v>Van Buren</v>
          </cell>
          <cell r="L796">
            <v>14</v>
          </cell>
          <cell r="BK796">
            <v>7</v>
          </cell>
        </row>
        <row r="797">
          <cell r="E797" t="str">
            <v>Salina</v>
          </cell>
          <cell r="L797">
            <v>485</v>
          </cell>
          <cell r="BK797">
            <v>174</v>
          </cell>
        </row>
        <row r="798">
          <cell r="E798" t="str">
            <v>Dewitt</v>
          </cell>
          <cell r="L798">
            <v>67</v>
          </cell>
          <cell r="BK798">
            <v>1054</v>
          </cell>
        </row>
        <row r="799">
          <cell r="E799" t="str">
            <v>Cicero</v>
          </cell>
          <cell r="L799">
            <v>16</v>
          </cell>
          <cell r="BK799">
            <v>229</v>
          </cell>
        </row>
        <row r="800">
          <cell r="E800" t="str">
            <v>Van Buren</v>
          </cell>
          <cell r="L800">
            <v>181</v>
          </cell>
          <cell r="BK800">
            <v>28</v>
          </cell>
        </row>
        <row r="801">
          <cell r="E801" t="str">
            <v>Van Buren</v>
          </cell>
          <cell r="L801">
            <v>0</v>
          </cell>
          <cell r="BK801">
            <v>404</v>
          </cell>
        </row>
        <row r="802">
          <cell r="E802" t="str">
            <v>Dewitt</v>
          </cell>
          <cell r="L802">
            <v>13</v>
          </cell>
          <cell r="BK802">
            <v>969</v>
          </cell>
        </row>
        <row r="803">
          <cell r="E803" t="str">
            <v>Dewitt</v>
          </cell>
          <cell r="L803">
            <v>2</v>
          </cell>
          <cell r="BK803">
            <v>740</v>
          </cell>
        </row>
        <row r="804">
          <cell r="E804" t="str">
            <v>Clay</v>
          </cell>
          <cell r="L804">
            <v>6</v>
          </cell>
          <cell r="BK804">
            <v>273</v>
          </cell>
        </row>
        <row r="805">
          <cell r="E805" t="str">
            <v>Clay</v>
          </cell>
          <cell r="L805">
            <v>391</v>
          </cell>
          <cell r="BK805">
            <v>120</v>
          </cell>
        </row>
        <row r="806">
          <cell r="E806" t="str">
            <v>Clay</v>
          </cell>
          <cell r="L806">
            <v>497</v>
          </cell>
          <cell r="BK806">
            <v>156</v>
          </cell>
        </row>
        <row r="807">
          <cell r="E807" t="str">
            <v>Clay</v>
          </cell>
          <cell r="L807">
            <v>376</v>
          </cell>
          <cell r="BK807">
            <v>553</v>
          </cell>
        </row>
        <row r="808">
          <cell r="E808" t="str">
            <v>Salina</v>
          </cell>
          <cell r="L808">
            <v>452</v>
          </cell>
          <cell r="BK808">
            <v>242</v>
          </cell>
        </row>
        <row r="809">
          <cell r="E809" t="str">
            <v>Clay</v>
          </cell>
          <cell r="L809">
            <v>416</v>
          </cell>
          <cell r="BK809">
            <v>238</v>
          </cell>
        </row>
        <row r="810">
          <cell r="E810" t="str">
            <v>Clay</v>
          </cell>
          <cell r="L810">
            <v>586</v>
          </cell>
          <cell r="BK810">
            <v>136</v>
          </cell>
        </row>
        <row r="811">
          <cell r="E811" t="str">
            <v>Van Buren</v>
          </cell>
          <cell r="L811">
            <v>2</v>
          </cell>
          <cell r="BK811">
            <v>205</v>
          </cell>
        </row>
        <row r="812">
          <cell r="E812" t="str">
            <v>Sullivan</v>
          </cell>
          <cell r="L812">
            <v>70</v>
          </cell>
          <cell r="BK812">
            <v>0</v>
          </cell>
        </row>
        <row r="813">
          <cell r="E813" t="str">
            <v>Van Buren</v>
          </cell>
          <cell r="L813">
            <v>183</v>
          </cell>
          <cell r="BK813">
            <v>55</v>
          </cell>
        </row>
        <row r="814">
          <cell r="E814" t="str">
            <v>Van Buren</v>
          </cell>
          <cell r="L814">
            <v>103</v>
          </cell>
          <cell r="BK814">
            <v>9</v>
          </cell>
        </row>
        <row r="815">
          <cell r="E815" t="str">
            <v>Lysander</v>
          </cell>
          <cell r="L815">
            <v>183</v>
          </cell>
          <cell r="BK815">
            <v>67</v>
          </cell>
        </row>
        <row r="816">
          <cell r="E816" t="str">
            <v>Lysander</v>
          </cell>
          <cell r="L816">
            <v>99</v>
          </cell>
          <cell r="BK816">
            <v>122</v>
          </cell>
        </row>
        <row r="817">
          <cell r="E817" t="str">
            <v>Geddes</v>
          </cell>
          <cell r="L817">
            <v>110</v>
          </cell>
          <cell r="BK817">
            <v>186</v>
          </cell>
        </row>
        <row r="818">
          <cell r="E818" t="str">
            <v>Geddes</v>
          </cell>
          <cell r="L818">
            <v>0</v>
          </cell>
          <cell r="BK818">
            <v>563</v>
          </cell>
        </row>
        <row r="819">
          <cell r="E819" t="str">
            <v>Van Buren</v>
          </cell>
          <cell r="L819">
            <v>471</v>
          </cell>
          <cell r="BK819">
            <v>181</v>
          </cell>
        </row>
        <row r="820">
          <cell r="E820" t="str">
            <v>Van Buren</v>
          </cell>
          <cell r="L820">
            <v>197</v>
          </cell>
          <cell r="BK820">
            <v>75</v>
          </cell>
        </row>
        <row r="821">
          <cell r="E821" t="str">
            <v>Cicero</v>
          </cell>
          <cell r="L821">
            <v>29</v>
          </cell>
          <cell r="BK821">
            <v>112</v>
          </cell>
        </row>
        <row r="822">
          <cell r="E822" t="str">
            <v>Van Buren</v>
          </cell>
          <cell r="L822">
            <v>160</v>
          </cell>
          <cell r="BK822">
            <v>6</v>
          </cell>
        </row>
        <row r="823">
          <cell r="E823" t="str">
            <v>Cicero</v>
          </cell>
          <cell r="L823">
            <v>0</v>
          </cell>
          <cell r="BK823">
            <v>201</v>
          </cell>
        </row>
        <row r="824">
          <cell r="E824" t="str">
            <v>Salina</v>
          </cell>
          <cell r="L824">
            <v>72</v>
          </cell>
          <cell r="BK824">
            <v>14</v>
          </cell>
        </row>
        <row r="825">
          <cell r="E825" t="str">
            <v>Clay</v>
          </cell>
          <cell r="L825">
            <v>557</v>
          </cell>
          <cell r="BK825">
            <v>1128</v>
          </cell>
        </row>
        <row r="826">
          <cell r="E826" t="str">
            <v>Clay</v>
          </cell>
          <cell r="L826">
            <v>510</v>
          </cell>
          <cell r="BK826">
            <v>676</v>
          </cell>
        </row>
        <row r="827">
          <cell r="E827" t="str">
            <v>Van Buren</v>
          </cell>
          <cell r="L827">
            <v>200</v>
          </cell>
          <cell r="BK827">
            <v>19</v>
          </cell>
        </row>
        <row r="828">
          <cell r="E828" t="str">
            <v>Salina</v>
          </cell>
          <cell r="L828">
            <v>606</v>
          </cell>
          <cell r="BK828">
            <v>42</v>
          </cell>
        </row>
        <row r="829">
          <cell r="E829" t="str">
            <v>Salina</v>
          </cell>
          <cell r="L829">
            <v>205</v>
          </cell>
          <cell r="BK829">
            <v>77</v>
          </cell>
        </row>
        <row r="830">
          <cell r="E830" t="str">
            <v>Lysander</v>
          </cell>
          <cell r="L830">
            <v>395</v>
          </cell>
          <cell r="BK830">
            <v>135</v>
          </cell>
        </row>
        <row r="831">
          <cell r="E831" t="str">
            <v>Lysander</v>
          </cell>
          <cell r="L831">
            <v>265</v>
          </cell>
          <cell r="BK831">
            <v>57</v>
          </cell>
        </row>
        <row r="832">
          <cell r="E832" t="str">
            <v>Lysander</v>
          </cell>
          <cell r="L832">
            <v>232</v>
          </cell>
          <cell r="BK832">
            <v>50</v>
          </cell>
        </row>
        <row r="833">
          <cell r="E833" t="str">
            <v>Van Buren</v>
          </cell>
          <cell r="L833">
            <v>678</v>
          </cell>
          <cell r="BK833">
            <v>104</v>
          </cell>
        </row>
        <row r="834">
          <cell r="E834" t="str">
            <v>Van Buren</v>
          </cell>
          <cell r="L834">
            <v>79</v>
          </cell>
          <cell r="BK834">
            <v>101</v>
          </cell>
        </row>
        <row r="835">
          <cell r="E835" t="str">
            <v>Cicero</v>
          </cell>
          <cell r="L835">
            <v>57</v>
          </cell>
          <cell r="BK835">
            <v>19</v>
          </cell>
        </row>
        <row r="836">
          <cell r="E836" t="str">
            <v>Cicero</v>
          </cell>
          <cell r="L836">
            <v>146</v>
          </cell>
          <cell r="BK836">
            <v>92</v>
          </cell>
        </row>
        <row r="837">
          <cell r="E837" t="str">
            <v>Cicero</v>
          </cell>
          <cell r="L837">
            <v>195</v>
          </cell>
          <cell r="BK837">
            <v>40</v>
          </cell>
        </row>
        <row r="838">
          <cell r="E838" t="str">
            <v>Cicero</v>
          </cell>
          <cell r="L838">
            <v>9</v>
          </cell>
          <cell r="BK838">
            <v>0</v>
          </cell>
        </row>
        <row r="839">
          <cell r="E839" t="str">
            <v>Cicero</v>
          </cell>
          <cell r="L839">
            <v>49</v>
          </cell>
          <cell r="BK839">
            <v>0</v>
          </cell>
        </row>
        <row r="840">
          <cell r="E840" t="str">
            <v>Cicero</v>
          </cell>
          <cell r="L840">
            <v>124</v>
          </cell>
          <cell r="BK840">
            <v>87</v>
          </cell>
        </row>
        <row r="841">
          <cell r="E841" t="str">
            <v>Cicero</v>
          </cell>
          <cell r="L841">
            <v>510</v>
          </cell>
          <cell r="BK841">
            <v>99</v>
          </cell>
        </row>
        <row r="842">
          <cell r="E842" t="str">
            <v>Cicero</v>
          </cell>
          <cell r="L842">
            <v>93</v>
          </cell>
          <cell r="BK842">
            <v>29</v>
          </cell>
        </row>
        <row r="843">
          <cell r="E843" t="str">
            <v>Cicero</v>
          </cell>
          <cell r="L843">
            <v>403</v>
          </cell>
          <cell r="BK843">
            <v>153</v>
          </cell>
        </row>
        <row r="844">
          <cell r="E844" t="str">
            <v>Cicero</v>
          </cell>
          <cell r="L844">
            <v>31</v>
          </cell>
          <cell r="BK844">
            <v>0</v>
          </cell>
        </row>
        <row r="845">
          <cell r="E845" t="str">
            <v>Cicero</v>
          </cell>
          <cell r="L845">
            <v>298</v>
          </cell>
          <cell r="BK845">
            <v>36</v>
          </cell>
        </row>
        <row r="846">
          <cell r="E846" t="str">
            <v>Van Buren</v>
          </cell>
          <cell r="L846">
            <v>651</v>
          </cell>
          <cell r="BK846">
            <v>11</v>
          </cell>
        </row>
        <row r="847">
          <cell r="E847" t="str">
            <v>Van Buren</v>
          </cell>
          <cell r="L847">
            <v>257</v>
          </cell>
          <cell r="BK847">
            <v>199</v>
          </cell>
        </row>
        <row r="848">
          <cell r="E848" t="str">
            <v>Van Buren</v>
          </cell>
          <cell r="L848">
            <v>179</v>
          </cell>
          <cell r="BK848">
            <v>65</v>
          </cell>
        </row>
        <row r="849">
          <cell r="E849" t="str">
            <v>Van Buren</v>
          </cell>
          <cell r="L849">
            <v>111</v>
          </cell>
          <cell r="BK849">
            <v>10</v>
          </cell>
        </row>
        <row r="850">
          <cell r="E850" t="str">
            <v>Van Buren</v>
          </cell>
          <cell r="L850">
            <v>47</v>
          </cell>
          <cell r="BK850">
            <v>7</v>
          </cell>
        </row>
        <row r="851">
          <cell r="E851" t="str">
            <v>Van Buren</v>
          </cell>
          <cell r="L851">
            <v>282</v>
          </cell>
          <cell r="BK851">
            <v>72</v>
          </cell>
        </row>
        <row r="852">
          <cell r="E852" t="str">
            <v>Van Buren</v>
          </cell>
          <cell r="L852">
            <v>27</v>
          </cell>
          <cell r="BK852">
            <v>75</v>
          </cell>
        </row>
        <row r="853">
          <cell r="E853" t="str">
            <v>Clay</v>
          </cell>
          <cell r="L853">
            <v>134</v>
          </cell>
          <cell r="BK853">
            <v>166</v>
          </cell>
        </row>
        <row r="854">
          <cell r="E854" t="str">
            <v>Cicero</v>
          </cell>
          <cell r="L854">
            <v>140</v>
          </cell>
          <cell r="BK854">
            <v>81</v>
          </cell>
        </row>
        <row r="855">
          <cell r="E855" t="str">
            <v>Cicero</v>
          </cell>
          <cell r="L855">
            <v>456</v>
          </cell>
          <cell r="BK855">
            <v>18</v>
          </cell>
        </row>
        <row r="856">
          <cell r="E856" t="str">
            <v>Cicero</v>
          </cell>
          <cell r="L856">
            <v>466</v>
          </cell>
          <cell r="BK856">
            <v>235</v>
          </cell>
        </row>
        <row r="857">
          <cell r="E857" t="str">
            <v>Clay</v>
          </cell>
          <cell r="L857">
            <v>473</v>
          </cell>
          <cell r="BK857">
            <v>103</v>
          </cell>
        </row>
        <row r="858">
          <cell r="E858" t="str">
            <v>Clay</v>
          </cell>
          <cell r="L858">
            <v>228</v>
          </cell>
          <cell r="BK858">
            <v>6</v>
          </cell>
        </row>
        <row r="859">
          <cell r="E859" t="str">
            <v>Cicero</v>
          </cell>
          <cell r="L859">
            <v>423</v>
          </cell>
          <cell r="BK859">
            <v>862</v>
          </cell>
        </row>
        <row r="860">
          <cell r="E860" t="str">
            <v>Cicero</v>
          </cell>
          <cell r="L860">
            <v>25</v>
          </cell>
          <cell r="BK860">
            <v>55</v>
          </cell>
        </row>
        <row r="861">
          <cell r="E861" t="str">
            <v>Van Buren</v>
          </cell>
          <cell r="L861">
            <v>86</v>
          </cell>
          <cell r="BK861">
            <v>96</v>
          </cell>
        </row>
        <row r="862">
          <cell r="E862" t="str">
            <v>Van Buren</v>
          </cell>
          <cell r="L862">
            <v>110</v>
          </cell>
          <cell r="BK862">
            <v>120</v>
          </cell>
        </row>
        <row r="863">
          <cell r="E863" t="str">
            <v>Van Buren</v>
          </cell>
          <cell r="L863">
            <v>401</v>
          </cell>
          <cell r="BK863">
            <v>152</v>
          </cell>
        </row>
        <row r="864">
          <cell r="E864" t="str">
            <v>Lysander</v>
          </cell>
          <cell r="L864">
            <v>85</v>
          </cell>
          <cell r="BK864">
            <v>286</v>
          </cell>
        </row>
        <row r="865">
          <cell r="E865" t="str">
            <v>Van Buren</v>
          </cell>
          <cell r="L865">
            <v>522</v>
          </cell>
          <cell r="BK865">
            <v>282</v>
          </cell>
        </row>
        <row r="866">
          <cell r="E866" t="str">
            <v>Lysander</v>
          </cell>
          <cell r="L866">
            <v>104</v>
          </cell>
          <cell r="BK866">
            <v>74</v>
          </cell>
        </row>
        <row r="867">
          <cell r="E867" t="str">
            <v>Lysander</v>
          </cell>
          <cell r="L867">
            <v>186</v>
          </cell>
          <cell r="BK867">
            <v>587</v>
          </cell>
        </row>
        <row r="868">
          <cell r="E868" t="str">
            <v>Van Buren</v>
          </cell>
          <cell r="L868">
            <v>107</v>
          </cell>
          <cell r="BK868">
            <v>35</v>
          </cell>
        </row>
        <row r="869">
          <cell r="E869" t="str">
            <v>Lysander</v>
          </cell>
          <cell r="L869">
            <v>134</v>
          </cell>
          <cell r="BK869">
            <v>186</v>
          </cell>
        </row>
        <row r="870">
          <cell r="E870" t="str">
            <v>Lysander</v>
          </cell>
          <cell r="L870">
            <v>60</v>
          </cell>
          <cell r="BK870">
            <v>1485</v>
          </cell>
        </row>
        <row r="871">
          <cell r="E871" t="str">
            <v>Lysander</v>
          </cell>
          <cell r="L871">
            <v>155</v>
          </cell>
          <cell r="BK871">
            <v>0</v>
          </cell>
        </row>
        <row r="872">
          <cell r="E872" t="str">
            <v>Lysander</v>
          </cell>
          <cell r="L872">
            <v>572</v>
          </cell>
          <cell r="BK872">
            <v>234</v>
          </cell>
        </row>
        <row r="873">
          <cell r="E873" t="str">
            <v>Lysander</v>
          </cell>
          <cell r="L873">
            <v>254</v>
          </cell>
          <cell r="BK873">
            <v>666</v>
          </cell>
        </row>
        <row r="874">
          <cell r="E874" t="str">
            <v>Van Buren</v>
          </cell>
          <cell r="L874">
            <v>125</v>
          </cell>
          <cell r="BK874">
            <v>182</v>
          </cell>
        </row>
        <row r="875">
          <cell r="E875" t="str">
            <v>Lysander</v>
          </cell>
          <cell r="L875">
            <v>180</v>
          </cell>
          <cell r="BK875">
            <v>38</v>
          </cell>
        </row>
        <row r="876">
          <cell r="E876" t="str">
            <v>Lysander</v>
          </cell>
          <cell r="L876">
            <v>143</v>
          </cell>
          <cell r="BK876">
            <v>57</v>
          </cell>
        </row>
        <row r="877">
          <cell r="E877" t="str">
            <v>Lysander</v>
          </cell>
          <cell r="L877">
            <v>19</v>
          </cell>
          <cell r="BK877">
            <v>6</v>
          </cell>
        </row>
        <row r="878">
          <cell r="E878" t="str">
            <v>Lysander</v>
          </cell>
          <cell r="L878">
            <v>213</v>
          </cell>
          <cell r="BK878">
            <v>77</v>
          </cell>
        </row>
        <row r="879">
          <cell r="E879" t="str">
            <v>Lysander</v>
          </cell>
          <cell r="L879">
            <v>249</v>
          </cell>
          <cell r="BK879">
            <v>51</v>
          </cell>
        </row>
        <row r="880">
          <cell r="E880" t="str">
            <v>Lysander</v>
          </cell>
          <cell r="L880">
            <v>524</v>
          </cell>
          <cell r="BK880">
            <v>846</v>
          </cell>
        </row>
        <row r="881">
          <cell r="E881" t="str">
            <v>Cicero</v>
          </cell>
          <cell r="L881">
            <v>227</v>
          </cell>
          <cell r="BK881">
            <v>8</v>
          </cell>
        </row>
        <row r="882">
          <cell r="E882" t="str">
            <v>Van Buren</v>
          </cell>
          <cell r="L882">
            <v>59</v>
          </cell>
          <cell r="BK882">
            <v>10</v>
          </cell>
        </row>
        <row r="883">
          <cell r="E883" t="str">
            <v>Lysander</v>
          </cell>
          <cell r="L883">
            <v>252</v>
          </cell>
          <cell r="BK883">
            <v>85</v>
          </cell>
        </row>
        <row r="884">
          <cell r="E884" t="str">
            <v>Lysander</v>
          </cell>
          <cell r="L884">
            <v>564</v>
          </cell>
          <cell r="BK884">
            <v>66</v>
          </cell>
        </row>
        <row r="885">
          <cell r="E885" t="str">
            <v>Lysander</v>
          </cell>
          <cell r="L885">
            <v>538</v>
          </cell>
          <cell r="BK885">
            <v>45</v>
          </cell>
        </row>
        <row r="886">
          <cell r="E886" t="str">
            <v>Clay</v>
          </cell>
          <cell r="L886">
            <v>88</v>
          </cell>
          <cell r="BK886">
            <v>470</v>
          </cell>
        </row>
        <row r="887">
          <cell r="E887" t="str">
            <v>Cicero</v>
          </cell>
          <cell r="L887">
            <v>39</v>
          </cell>
          <cell r="BK887">
            <v>25</v>
          </cell>
        </row>
        <row r="888">
          <cell r="E888" t="str">
            <v>Cicero</v>
          </cell>
          <cell r="L888">
            <v>0</v>
          </cell>
          <cell r="BK888">
            <v>531</v>
          </cell>
        </row>
        <row r="889">
          <cell r="E889" t="str">
            <v>Cicero</v>
          </cell>
          <cell r="L889">
            <v>212</v>
          </cell>
          <cell r="BK889">
            <v>906</v>
          </cell>
        </row>
        <row r="890">
          <cell r="E890" t="str">
            <v>Cicero</v>
          </cell>
          <cell r="L890">
            <v>603</v>
          </cell>
          <cell r="BK890">
            <v>157</v>
          </cell>
        </row>
        <row r="891">
          <cell r="E891" t="str">
            <v>Cicero</v>
          </cell>
          <cell r="L891">
            <v>504</v>
          </cell>
          <cell r="BK891">
            <v>623</v>
          </cell>
        </row>
        <row r="892">
          <cell r="E892" t="str">
            <v>Cicero</v>
          </cell>
          <cell r="L892">
            <v>180</v>
          </cell>
          <cell r="BK892">
            <v>547</v>
          </cell>
        </row>
        <row r="893">
          <cell r="E893" t="str">
            <v>Cicero</v>
          </cell>
          <cell r="L893">
            <v>7</v>
          </cell>
          <cell r="BK893">
            <v>905</v>
          </cell>
        </row>
        <row r="894">
          <cell r="E894" t="str">
            <v>Cicero</v>
          </cell>
          <cell r="L894">
            <v>493</v>
          </cell>
          <cell r="BK894">
            <v>50</v>
          </cell>
        </row>
        <row r="895">
          <cell r="E895" t="str">
            <v>Hastings</v>
          </cell>
          <cell r="L895">
            <v>69</v>
          </cell>
          <cell r="BK895">
            <v>25</v>
          </cell>
        </row>
        <row r="896">
          <cell r="E896" t="str">
            <v>Hastings</v>
          </cell>
          <cell r="L896">
            <v>161</v>
          </cell>
          <cell r="BK896">
            <v>25</v>
          </cell>
        </row>
        <row r="897">
          <cell r="E897" t="str">
            <v>West Monroe</v>
          </cell>
          <cell r="L897">
            <v>48</v>
          </cell>
          <cell r="BK897">
            <v>34</v>
          </cell>
        </row>
        <row r="898">
          <cell r="E898" t="str">
            <v>West Monroe</v>
          </cell>
          <cell r="L898">
            <v>102</v>
          </cell>
          <cell r="BK898">
            <v>70</v>
          </cell>
        </row>
        <row r="899">
          <cell r="E899" t="str">
            <v>Clay</v>
          </cell>
          <cell r="L899">
            <v>264</v>
          </cell>
          <cell r="BK899">
            <v>24</v>
          </cell>
        </row>
        <row r="900">
          <cell r="E900" t="str">
            <v>Lysander</v>
          </cell>
          <cell r="L900">
            <v>292</v>
          </cell>
          <cell r="BK900">
            <v>7</v>
          </cell>
        </row>
        <row r="901">
          <cell r="E901" t="str">
            <v>Van Buren</v>
          </cell>
          <cell r="L901">
            <v>93</v>
          </cell>
          <cell r="BK901">
            <v>0</v>
          </cell>
        </row>
        <row r="902">
          <cell r="E902" t="str">
            <v>Clay</v>
          </cell>
          <cell r="L902">
            <v>1261</v>
          </cell>
          <cell r="BK902">
            <v>180</v>
          </cell>
        </row>
        <row r="903">
          <cell r="E903" t="str">
            <v>Lysander</v>
          </cell>
          <cell r="L903">
            <v>209</v>
          </cell>
          <cell r="BK903">
            <v>3</v>
          </cell>
        </row>
        <row r="904">
          <cell r="E904" t="str">
            <v>Lysander</v>
          </cell>
          <cell r="L904">
            <v>90</v>
          </cell>
          <cell r="BK904">
            <v>34</v>
          </cell>
        </row>
        <row r="905">
          <cell r="E905" t="str">
            <v>Sullivan</v>
          </cell>
          <cell r="L905">
            <v>22</v>
          </cell>
          <cell r="BK905">
            <v>15</v>
          </cell>
        </row>
        <row r="906">
          <cell r="E906" t="str">
            <v>Sullivan</v>
          </cell>
          <cell r="L906">
            <v>46</v>
          </cell>
          <cell r="BK906">
            <v>33</v>
          </cell>
        </row>
        <row r="907">
          <cell r="E907" t="str">
            <v>Clay</v>
          </cell>
          <cell r="L907">
            <v>29</v>
          </cell>
          <cell r="BK907">
            <v>677</v>
          </cell>
        </row>
        <row r="908">
          <cell r="E908" t="str">
            <v>Lysander</v>
          </cell>
          <cell r="L908">
            <v>180</v>
          </cell>
          <cell r="BK908">
            <v>88</v>
          </cell>
        </row>
        <row r="909">
          <cell r="E909" t="str">
            <v>Lysander</v>
          </cell>
          <cell r="L909">
            <v>164</v>
          </cell>
          <cell r="BK909">
            <v>222</v>
          </cell>
        </row>
        <row r="910">
          <cell r="E910" t="str">
            <v>Lysander</v>
          </cell>
          <cell r="L910">
            <v>180</v>
          </cell>
          <cell r="BK910">
            <v>70</v>
          </cell>
        </row>
        <row r="911">
          <cell r="E911" t="str">
            <v>Clay</v>
          </cell>
          <cell r="L911">
            <v>390</v>
          </cell>
          <cell r="BK911">
            <v>0</v>
          </cell>
        </row>
        <row r="912">
          <cell r="E912" t="str">
            <v>Clay</v>
          </cell>
          <cell r="L912">
            <v>966</v>
          </cell>
          <cell r="BK912">
            <v>114</v>
          </cell>
        </row>
        <row r="913">
          <cell r="E913" t="str">
            <v>Clay</v>
          </cell>
          <cell r="L913">
            <v>614</v>
          </cell>
          <cell r="BK913">
            <v>21</v>
          </cell>
        </row>
        <row r="914">
          <cell r="E914" t="str">
            <v>Clay</v>
          </cell>
          <cell r="L914">
            <v>319</v>
          </cell>
          <cell r="BK914">
            <v>7</v>
          </cell>
        </row>
        <row r="915">
          <cell r="E915" t="str">
            <v>Clay</v>
          </cell>
          <cell r="L915">
            <v>1</v>
          </cell>
          <cell r="BK915">
            <v>23</v>
          </cell>
        </row>
        <row r="916">
          <cell r="E916" t="str">
            <v>Cicero</v>
          </cell>
          <cell r="L916">
            <v>56</v>
          </cell>
          <cell r="BK916">
            <v>401</v>
          </cell>
        </row>
        <row r="917">
          <cell r="E917" t="str">
            <v>Cicero</v>
          </cell>
          <cell r="L917">
            <v>218</v>
          </cell>
          <cell r="BK917">
            <v>478</v>
          </cell>
        </row>
        <row r="918">
          <cell r="E918" t="str">
            <v>Clay</v>
          </cell>
          <cell r="L918">
            <v>76</v>
          </cell>
          <cell r="BK918">
            <v>54</v>
          </cell>
        </row>
        <row r="919">
          <cell r="E919" t="str">
            <v>Cicero</v>
          </cell>
          <cell r="L919">
            <v>93</v>
          </cell>
          <cell r="BK919">
            <v>163</v>
          </cell>
        </row>
        <row r="920">
          <cell r="E920" t="str">
            <v>Clay</v>
          </cell>
          <cell r="L920">
            <v>374</v>
          </cell>
          <cell r="BK920">
            <v>33</v>
          </cell>
        </row>
        <row r="921">
          <cell r="E921" t="str">
            <v>Clay</v>
          </cell>
          <cell r="L921">
            <v>155</v>
          </cell>
          <cell r="BK921">
            <v>18</v>
          </cell>
        </row>
        <row r="922">
          <cell r="E922" t="str">
            <v>Cicero</v>
          </cell>
          <cell r="L922">
            <v>408</v>
          </cell>
          <cell r="BK922">
            <v>16</v>
          </cell>
        </row>
        <row r="923">
          <cell r="E923" t="str">
            <v>Clay</v>
          </cell>
          <cell r="L923">
            <v>114</v>
          </cell>
          <cell r="BK923">
            <v>15</v>
          </cell>
        </row>
        <row r="924">
          <cell r="E924" t="str">
            <v>Schroeppel</v>
          </cell>
          <cell r="L924">
            <v>98</v>
          </cell>
          <cell r="BK924">
            <v>8</v>
          </cell>
        </row>
        <row r="925">
          <cell r="E925" t="str">
            <v>Clay</v>
          </cell>
          <cell r="L925">
            <v>28</v>
          </cell>
          <cell r="BK925">
            <v>0</v>
          </cell>
        </row>
        <row r="926">
          <cell r="E926" t="str">
            <v>Clay</v>
          </cell>
          <cell r="L926">
            <v>26</v>
          </cell>
          <cell r="BK926">
            <v>0</v>
          </cell>
        </row>
        <row r="927">
          <cell r="E927" t="str">
            <v>Clay</v>
          </cell>
          <cell r="L927">
            <v>27</v>
          </cell>
          <cell r="BK927">
            <v>0</v>
          </cell>
        </row>
        <row r="928">
          <cell r="E928" t="str">
            <v>Clay</v>
          </cell>
          <cell r="L928">
            <v>12</v>
          </cell>
          <cell r="BK928">
            <v>0</v>
          </cell>
        </row>
        <row r="929">
          <cell r="E929" t="str">
            <v>Schroeppel</v>
          </cell>
          <cell r="L929">
            <v>21</v>
          </cell>
          <cell r="BK929">
            <v>46</v>
          </cell>
        </row>
        <row r="930">
          <cell r="E930" t="str">
            <v>Schroeppel</v>
          </cell>
          <cell r="L930">
            <v>60</v>
          </cell>
          <cell r="BK930">
            <v>2</v>
          </cell>
        </row>
        <row r="931">
          <cell r="E931" t="str">
            <v>Clay</v>
          </cell>
          <cell r="L931">
            <v>188</v>
          </cell>
          <cell r="BK931">
            <v>23</v>
          </cell>
        </row>
        <row r="932">
          <cell r="E932" t="str">
            <v>Clay</v>
          </cell>
          <cell r="L932">
            <v>84</v>
          </cell>
          <cell r="BK932">
            <v>0</v>
          </cell>
        </row>
        <row r="933">
          <cell r="E933" t="str">
            <v>Clay</v>
          </cell>
          <cell r="L933">
            <v>23</v>
          </cell>
          <cell r="BK933">
            <v>1248</v>
          </cell>
        </row>
        <row r="934">
          <cell r="E934" t="str">
            <v>Clay</v>
          </cell>
          <cell r="L934">
            <v>21</v>
          </cell>
          <cell r="BK934">
            <v>6</v>
          </cell>
        </row>
        <row r="935">
          <cell r="E935" t="str">
            <v>Clay</v>
          </cell>
          <cell r="L935">
            <v>99</v>
          </cell>
          <cell r="BK935">
            <v>0</v>
          </cell>
        </row>
        <row r="936">
          <cell r="E936" t="str">
            <v>Schroeppel</v>
          </cell>
          <cell r="L936">
            <v>61</v>
          </cell>
          <cell r="BK936">
            <v>105</v>
          </cell>
        </row>
        <row r="937">
          <cell r="E937" t="str">
            <v>Clay</v>
          </cell>
          <cell r="L937">
            <v>2</v>
          </cell>
          <cell r="BK937">
            <v>1433</v>
          </cell>
        </row>
        <row r="938">
          <cell r="E938" t="str">
            <v>Lysander</v>
          </cell>
          <cell r="L938">
            <v>385</v>
          </cell>
          <cell r="BK938">
            <v>101</v>
          </cell>
        </row>
        <row r="939">
          <cell r="E939" t="str">
            <v>Schroeppel</v>
          </cell>
          <cell r="L939">
            <v>105</v>
          </cell>
          <cell r="BK939">
            <v>5</v>
          </cell>
        </row>
        <row r="940">
          <cell r="E940" t="str">
            <v>Clay</v>
          </cell>
          <cell r="L940">
            <v>615</v>
          </cell>
          <cell r="BK940">
            <v>263</v>
          </cell>
        </row>
        <row r="941">
          <cell r="E941" t="str">
            <v>Clay</v>
          </cell>
          <cell r="L941">
            <v>1081</v>
          </cell>
          <cell r="BK941">
            <v>228</v>
          </cell>
        </row>
        <row r="942">
          <cell r="E942" t="str">
            <v>Clay</v>
          </cell>
          <cell r="L942">
            <v>0</v>
          </cell>
          <cell r="BK942">
            <v>324</v>
          </cell>
        </row>
        <row r="943">
          <cell r="E943" t="str">
            <v>Clay</v>
          </cell>
          <cell r="L943">
            <v>7</v>
          </cell>
          <cell r="BK943">
            <v>49</v>
          </cell>
        </row>
        <row r="944">
          <cell r="E944" t="str">
            <v>Clay</v>
          </cell>
          <cell r="L944">
            <v>2</v>
          </cell>
          <cell r="BK944">
            <v>10</v>
          </cell>
        </row>
        <row r="945">
          <cell r="E945" t="str">
            <v>Lysander</v>
          </cell>
          <cell r="L945">
            <v>331</v>
          </cell>
          <cell r="BK945">
            <v>12</v>
          </cell>
        </row>
        <row r="946">
          <cell r="E946" t="str">
            <v>Lysander</v>
          </cell>
          <cell r="L946">
            <v>615</v>
          </cell>
          <cell r="BK946">
            <v>75</v>
          </cell>
        </row>
        <row r="947">
          <cell r="E947" t="str">
            <v>Lysander</v>
          </cell>
          <cell r="L947">
            <v>138</v>
          </cell>
          <cell r="BK947">
            <v>20</v>
          </cell>
        </row>
        <row r="948">
          <cell r="E948" t="str">
            <v>Clay</v>
          </cell>
          <cell r="L948">
            <v>649</v>
          </cell>
          <cell r="BK948">
            <v>0</v>
          </cell>
        </row>
        <row r="949">
          <cell r="E949" t="str">
            <v>Clay</v>
          </cell>
          <cell r="L949">
            <v>357</v>
          </cell>
          <cell r="BK949">
            <v>134</v>
          </cell>
        </row>
        <row r="950">
          <cell r="E950" t="str">
            <v>Clay</v>
          </cell>
          <cell r="L950">
            <v>528</v>
          </cell>
          <cell r="BK950">
            <v>101</v>
          </cell>
        </row>
        <row r="951">
          <cell r="E951" t="str">
            <v>Clay</v>
          </cell>
          <cell r="L951">
            <v>1046</v>
          </cell>
          <cell r="BK951">
            <v>464</v>
          </cell>
        </row>
        <row r="952">
          <cell r="E952" t="str">
            <v>Clay</v>
          </cell>
          <cell r="L952">
            <v>729</v>
          </cell>
          <cell r="BK952">
            <v>216</v>
          </cell>
        </row>
        <row r="953">
          <cell r="E953" t="str">
            <v>Lysander</v>
          </cell>
          <cell r="L953">
            <v>308</v>
          </cell>
          <cell r="BK953">
            <v>38</v>
          </cell>
        </row>
        <row r="954">
          <cell r="E954" t="str">
            <v>Lysander</v>
          </cell>
          <cell r="L954">
            <v>172</v>
          </cell>
          <cell r="BK954">
            <v>8</v>
          </cell>
        </row>
        <row r="955">
          <cell r="E955" t="str">
            <v>Cicero</v>
          </cell>
          <cell r="L955">
            <v>230</v>
          </cell>
          <cell r="BK955">
            <v>106</v>
          </cell>
        </row>
        <row r="956">
          <cell r="E956" t="str">
            <v>Hastings</v>
          </cell>
          <cell r="L956">
            <v>92</v>
          </cell>
          <cell r="BK956">
            <v>300</v>
          </cell>
        </row>
        <row r="957">
          <cell r="E957" t="str">
            <v>Hastings</v>
          </cell>
          <cell r="L957">
            <v>113</v>
          </cell>
          <cell r="BK957">
            <v>539</v>
          </cell>
        </row>
        <row r="958">
          <cell r="E958" t="str">
            <v>West Monroe</v>
          </cell>
          <cell r="L958">
            <v>69</v>
          </cell>
          <cell r="BK958">
            <v>28</v>
          </cell>
        </row>
        <row r="959">
          <cell r="E959" t="str">
            <v>West Monroe</v>
          </cell>
          <cell r="L959">
            <v>59</v>
          </cell>
          <cell r="BK959">
            <v>90</v>
          </cell>
        </row>
        <row r="960">
          <cell r="E960" t="str">
            <v>Cicero</v>
          </cell>
          <cell r="L960">
            <v>352</v>
          </cell>
          <cell r="BK960">
            <v>91</v>
          </cell>
        </row>
        <row r="961">
          <cell r="E961" t="str">
            <v>Cicero</v>
          </cell>
          <cell r="L961">
            <v>133</v>
          </cell>
          <cell r="BK961">
            <v>232</v>
          </cell>
        </row>
        <row r="962">
          <cell r="E962" t="str">
            <v>Clay</v>
          </cell>
          <cell r="L962">
            <v>8</v>
          </cell>
          <cell r="BK962">
            <v>25</v>
          </cell>
        </row>
        <row r="963">
          <cell r="E963" t="str">
            <v>Clay</v>
          </cell>
          <cell r="L963">
            <v>228</v>
          </cell>
          <cell r="BK963">
            <v>2</v>
          </cell>
        </row>
        <row r="964">
          <cell r="E964" t="str">
            <v>Clay</v>
          </cell>
          <cell r="L964">
            <v>23</v>
          </cell>
          <cell r="BK964">
            <v>267</v>
          </cell>
        </row>
        <row r="965">
          <cell r="E965" t="str">
            <v>Cicero</v>
          </cell>
          <cell r="L965">
            <v>422</v>
          </cell>
          <cell r="BK965">
            <v>366</v>
          </cell>
        </row>
        <row r="966">
          <cell r="E966" t="str">
            <v>Clay</v>
          </cell>
          <cell r="L966">
            <v>81</v>
          </cell>
          <cell r="BK966">
            <v>56</v>
          </cell>
        </row>
        <row r="967">
          <cell r="E967" t="str">
            <v>Clay</v>
          </cell>
          <cell r="L967">
            <v>19</v>
          </cell>
          <cell r="BK967">
            <v>6</v>
          </cell>
        </row>
        <row r="968">
          <cell r="E968" t="str">
            <v>Clay</v>
          </cell>
          <cell r="L968">
            <v>6</v>
          </cell>
          <cell r="BK968">
            <v>181</v>
          </cell>
        </row>
        <row r="969">
          <cell r="E969" t="str">
            <v>Clay</v>
          </cell>
          <cell r="L969">
            <v>15</v>
          </cell>
          <cell r="BK969">
            <v>11</v>
          </cell>
        </row>
        <row r="970">
          <cell r="E970" t="str">
            <v>Clay</v>
          </cell>
          <cell r="L970">
            <v>26</v>
          </cell>
          <cell r="BK970">
            <v>20</v>
          </cell>
        </row>
        <row r="971">
          <cell r="E971" t="str">
            <v>Cicero</v>
          </cell>
          <cell r="L971">
            <v>16</v>
          </cell>
          <cell r="BK971">
            <v>36</v>
          </cell>
        </row>
        <row r="972">
          <cell r="E972" t="str">
            <v>Hastings</v>
          </cell>
          <cell r="L972">
            <v>125</v>
          </cell>
          <cell r="BK972">
            <v>86</v>
          </cell>
        </row>
        <row r="973">
          <cell r="E973" t="str">
            <v>Hastings</v>
          </cell>
          <cell r="L973">
            <v>184</v>
          </cell>
          <cell r="BK973">
            <v>79</v>
          </cell>
        </row>
        <row r="974">
          <cell r="E974" t="str">
            <v>Hastings</v>
          </cell>
          <cell r="L974">
            <v>143</v>
          </cell>
          <cell r="BK974">
            <v>26</v>
          </cell>
        </row>
        <row r="975">
          <cell r="E975" t="str">
            <v>Hastings</v>
          </cell>
          <cell r="L975">
            <v>224</v>
          </cell>
          <cell r="BK975">
            <v>38</v>
          </cell>
        </row>
        <row r="976">
          <cell r="E976" t="str">
            <v>Hastings</v>
          </cell>
          <cell r="L976">
            <v>179</v>
          </cell>
          <cell r="BK976">
            <v>280</v>
          </cell>
        </row>
        <row r="977">
          <cell r="E977" t="str">
            <v>Hastings</v>
          </cell>
          <cell r="L977">
            <v>37</v>
          </cell>
          <cell r="BK977">
            <v>7</v>
          </cell>
        </row>
        <row r="978">
          <cell r="E978" t="str">
            <v>West Monroe</v>
          </cell>
          <cell r="L978">
            <v>66</v>
          </cell>
          <cell r="BK978">
            <v>10</v>
          </cell>
        </row>
        <row r="979">
          <cell r="E979" t="str">
            <v>Cicero</v>
          </cell>
          <cell r="L979">
            <v>6</v>
          </cell>
          <cell r="BK979">
            <v>0</v>
          </cell>
        </row>
        <row r="980">
          <cell r="E980" t="str">
            <v>Cicero</v>
          </cell>
          <cell r="L980">
            <v>537</v>
          </cell>
          <cell r="BK980">
            <v>26</v>
          </cell>
        </row>
        <row r="981">
          <cell r="E981" t="str">
            <v>Cicero</v>
          </cell>
          <cell r="L981">
            <v>136</v>
          </cell>
          <cell r="BK981">
            <v>214</v>
          </cell>
        </row>
        <row r="982">
          <cell r="E982" t="str">
            <v>Cicero</v>
          </cell>
          <cell r="L982">
            <v>126</v>
          </cell>
          <cell r="BK982">
            <v>247</v>
          </cell>
        </row>
        <row r="983">
          <cell r="E983" t="str">
            <v>Hastings</v>
          </cell>
          <cell r="L983">
            <v>69</v>
          </cell>
          <cell r="BK983">
            <v>16</v>
          </cell>
        </row>
        <row r="984">
          <cell r="E984" t="str">
            <v>Hastings</v>
          </cell>
          <cell r="L984">
            <v>54</v>
          </cell>
          <cell r="BK984">
            <v>20</v>
          </cell>
        </row>
        <row r="985">
          <cell r="E985" t="str">
            <v>Hastings</v>
          </cell>
          <cell r="L985">
            <v>103</v>
          </cell>
          <cell r="BK985">
            <v>306</v>
          </cell>
        </row>
        <row r="986">
          <cell r="E986" t="str">
            <v>Hastings</v>
          </cell>
          <cell r="L986">
            <v>74</v>
          </cell>
          <cell r="BK986">
            <v>50</v>
          </cell>
        </row>
        <row r="987">
          <cell r="E987" t="str">
            <v>Hastings</v>
          </cell>
          <cell r="L987">
            <v>107</v>
          </cell>
          <cell r="BK987">
            <v>16</v>
          </cell>
        </row>
        <row r="988">
          <cell r="E988" t="str">
            <v>Hastings</v>
          </cell>
          <cell r="L988">
            <v>22</v>
          </cell>
          <cell r="BK988">
            <v>0</v>
          </cell>
        </row>
        <row r="989">
          <cell r="E989" t="str">
            <v>West Monroe</v>
          </cell>
          <cell r="L989">
            <v>51</v>
          </cell>
          <cell r="BK989">
            <v>21</v>
          </cell>
        </row>
        <row r="990">
          <cell r="E990" t="str">
            <v>West Monroe</v>
          </cell>
          <cell r="L990">
            <v>75</v>
          </cell>
          <cell r="BK990">
            <v>14</v>
          </cell>
        </row>
        <row r="991">
          <cell r="E991" t="str">
            <v>West Monroe</v>
          </cell>
          <cell r="L991">
            <v>80</v>
          </cell>
          <cell r="BK991">
            <v>26</v>
          </cell>
        </row>
        <row r="992">
          <cell r="E992" t="str">
            <v>Clay</v>
          </cell>
          <cell r="L992">
            <v>0</v>
          </cell>
          <cell r="BK992">
            <v>430</v>
          </cell>
        </row>
        <row r="993">
          <cell r="E993" t="str">
            <v>Clay</v>
          </cell>
          <cell r="L993">
            <v>64</v>
          </cell>
          <cell r="BK993">
            <v>111</v>
          </cell>
        </row>
        <row r="994">
          <cell r="E994" t="str">
            <v>Cicero</v>
          </cell>
          <cell r="L994">
            <v>924</v>
          </cell>
          <cell r="BK994">
            <v>0</v>
          </cell>
        </row>
        <row r="995">
          <cell r="E995" t="str">
            <v>Cicero</v>
          </cell>
          <cell r="L995">
            <v>283</v>
          </cell>
          <cell r="BK995">
            <v>0</v>
          </cell>
        </row>
        <row r="996">
          <cell r="E996" t="str">
            <v>Clay</v>
          </cell>
          <cell r="L996">
            <v>23</v>
          </cell>
          <cell r="BK996">
            <v>21</v>
          </cell>
        </row>
        <row r="997">
          <cell r="E997" t="str">
            <v>Clay</v>
          </cell>
          <cell r="L997">
            <v>26</v>
          </cell>
          <cell r="BK997">
            <v>10</v>
          </cell>
        </row>
        <row r="998">
          <cell r="E998" t="str">
            <v>Cicero</v>
          </cell>
          <cell r="L998">
            <v>138</v>
          </cell>
          <cell r="BK998">
            <v>149</v>
          </cell>
        </row>
        <row r="999">
          <cell r="E999" t="str">
            <v>Lysander</v>
          </cell>
          <cell r="L999">
            <v>81</v>
          </cell>
          <cell r="BK999">
            <v>20</v>
          </cell>
        </row>
        <row r="1000">
          <cell r="E1000" t="str">
            <v>Cicero</v>
          </cell>
          <cell r="L1000">
            <v>390</v>
          </cell>
          <cell r="BK1000">
            <v>298</v>
          </cell>
        </row>
        <row r="1001">
          <cell r="E1001" t="str">
            <v>Cicero</v>
          </cell>
          <cell r="L1001">
            <v>227</v>
          </cell>
          <cell r="BK1001">
            <v>225</v>
          </cell>
        </row>
        <row r="1002">
          <cell r="E1002" t="str">
            <v>Schroeppel</v>
          </cell>
          <cell r="L1002">
            <v>29</v>
          </cell>
          <cell r="BK1002">
            <v>2</v>
          </cell>
        </row>
        <row r="1003">
          <cell r="E1003" t="str">
            <v>Hastings</v>
          </cell>
          <cell r="L1003">
            <v>30</v>
          </cell>
          <cell r="BK1003">
            <v>7</v>
          </cell>
        </row>
        <row r="1004">
          <cell r="E1004" t="str">
            <v>Hastings</v>
          </cell>
          <cell r="L1004">
            <v>118</v>
          </cell>
          <cell r="BK1004">
            <v>9</v>
          </cell>
        </row>
        <row r="1005">
          <cell r="E1005" t="str">
            <v>Hastings</v>
          </cell>
          <cell r="L1005">
            <v>71</v>
          </cell>
          <cell r="BK1005">
            <v>13</v>
          </cell>
        </row>
        <row r="1006">
          <cell r="E1006" t="str">
            <v>Hastings</v>
          </cell>
          <cell r="L1006">
            <v>96</v>
          </cell>
          <cell r="BK1006">
            <v>15</v>
          </cell>
        </row>
        <row r="1007">
          <cell r="E1007" t="str">
            <v>Hastings</v>
          </cell>
          <cell r="L1007">
            <v>89</v>
          </cell>
          <cell r="BK1007">
            <v>15</v>
          </cell>
        </row>
        <row r="1008">
          <cell r="E1008" t="str">
            <v>West Monroe</v>
          </cell>
          <cell r="L1008">
            <v>37</v>
          </cell>
          <cell r="BK1008">
            <v>2</v>
          </cell>
        </row>
        <row r="1009">
          <cell r="E1009" t="str">
            <v>West Monroe</v>
          </cell>
          <cell r="L1009">
            <v>127</v>
          </cell>
          <cell r="BK1009">
            <v>11</v>
          </cell>
        </row>
        <row r="1010">
          <cell r="E1010" t="str">
            <v>West Monroe</v>
          </cell>
          <cell r="L1010">
            <v>106</v>
          </cell>
          <cell r="BK1010">
            <v>8</v>
          </cell>
        </row>
        <row r="1011">
          <cell r="E1011" t="str">
            <v>West Monroe</v>
          </cell>
          <cell r="L1011">
            <v>49</v>
          </cell>
          <cell r="BK1011">
            <v>31</v>
          </cell>
        </row>
        <row r="1012">
          <cell r="E1012" t="str">
            <v>Cicero</v>
          </cell>
          <cell r="L1012">
            <v>89</v>
          </cell>
          <cell r="BK1012">
            <v>84</v>
          </cell>
        </row>
        <row r="1013">
          <cell r="E1013" t="str">
            <v>Schroeppel</v>
          </cell>
          <cell r="L1013">
            <v>167</v>
          </cell>
          <cell r="BK1013">
            <v>10</v>
          </cell>
        </row>
        <row r="1014">
          <cell r="E1014" t="str">
            <v>Schroeppel</v>
          </cell>
          <cell r="L1014">
            <v>199</v>
          </cell>
          <cell r="BK1014">
            <v>16</v>
          </cell>
        </row>
        <row r="1015">
          <cell r="E1015" t="str">
            <v>Schroeppel</v>
          </cell>
          <cell r="L1015">
            <v>30</v>
          </cell>
          <cell r="BK1015">
            <v>2</v>
          </cell>
        </row>
        <row r="1016">
          <cell r="E1016" t="str">
            <v>Hastings</v>
          </cell>
          <cell r="L1016">
            <v>12</v>
          </cell>
          <cell r="BK1016">
            <v>2</v>
          </cell>
        </row>
        <row r="1017">
          <cell r="E1017" t="str">
            <v>Hastings</v>
          </cell>
          <cell r="L1017">
            <v>35</v>
          </cell>
          <cell r="BK1017">
            <v>9</v>
          </cell>
        </row>
        <row r="1018">
          <cell r="E1018" t="str">
            <v>Hastings</v>
          </cell>
          <cell r="L1018">
            <v>27</v>
          </cell>
          <cell r="BK1018">
            <v>10</v>
          </cell>
        </row>
        <row r="1019">
          <cell r="E1019" t="str">
            <v>Hastings</v>
          </cell>
          <cell r="L1019">
            <v>33</v>
          </cell>
          <cell r="BK1019">
            <v>3</v>
          </cell>
        </row>
        <row r="1020">
          <cell r="E1020" t="str">
            <v>Hastings</v>
          </cell>
          <cell r="L1020">
            <v>58</v>
          </cell>
          <cell r="BK1020">
            <v>1</v>
          </cell>
        </row>
        <row r="1021">
          <cell r="E1021" t="str">
            <v>Hastings</v>
          </cell>
          <cell r="L1021">
            <v>29</v>
          </cell>
          <cell r="BK1021">
            <v>0</v>
          </cell>
        </row>
        <row r="1022">
          <cell r="E1022" t="str">
            <v>West Monroe</v>
          </cell>
          <cell r="L1022">
            <v>25</v>
          </cell>
          <cell r="BK1022">
            <v>2</v>
          </cell>
        </row>
        <row r="1023">
          <cell r="E1023" t="str">
            <v>West Monroe</v>
          </cell>
          <cell r="L1023">
            <v>34</v>
          </cell>
          <cell r="BK1023">
            <v>0</v>
          </cell>
        </row>
        <row r="1024">
          <cell r="E1024" t="str">
            <v>West Monroe</v>
          </cell>
          <cell r="L1024">
            <v>33</v>
          </cell>
          <cell r="BK1024">
            <v>1</v>
          </cell>
        </row>
        <row r="1025">
          <cell r="E1025" t="str">
            <v>West Monroe</v>
          </cell>
          <cell r="L1025">
            <v>59</v>
          </cell>
          <cell r="BK1025">
            <v>3</v>
          </cell>
        </row>
        <row r="1026">
          <cell r="E1026" t="str">
            <v>West Monroe</v>
          </cell>
          <cell r="L1026">
            <v>94</v>
          </cell>
          <cell r="BK1026">
            <v>9</v>
          </cell>
        </row>
        <row r="1027">
          <cell r="E1027" t="str">
            <v>Schroeppel</v>
          </cell>
          <cell r="L1027">
            <v>141</v>
          </cell>
          <cell r="BK1027">
            <v>22</v>
          </cell>
        </row>
        <row r="1028">
          <cell r="E1028" t="str">
            <v>Schroeppel</v>
          </cell>
          <cell r="L1028">
            <v>83</v>
          </cell>
          <cell r="BK1028">
            <v>269</v>
          </cell>
        </row>
        <row r="1029">
          <cell r="E1029" t="str">
            <v>Schroeppel</v>
          </cell>
          <cell r="L1029">
            <v>90</v>
          </cell>
          <cell r="BK1029">
            <v>10</v>
          </cell>
        </row>
        <row r="1030">
          <cell r="E1030" t="str">
            <v>Schroeppel</v>
          </cell>
          <cell r="L1030">
            <v>11</v>
          </cell>
          <cell r="BK1030">
            <v>46</v>
          </cell>
        </row>
        <row r="1031">
          <cell r="E1031" t="str">
            <v>Schroeppel</v>
          </cell>
          <cell r="L1031">
            <v>30</v>
          </cell>
          <cell r="BK1031">
            <v>245</v>
          </cell>
        </row>
        <row r="1032">
          <cell r="E1032" t="str">
            <v>Schroeppel</v>
          </cell>
          <cell r="L1032">
            <v>30</v>
          </cell>
          <cell r="BK1032">
            <v>6</v>
          </cell>
        </row>
        <row r="1033">
          <cell r="E1033" t="str">
            <v>Schroeppel</v>
          </cell>
          <cell r="L1033">
            <v>55</v>
          </cell>
          <cell r="BK1033">
            <v>15</v>
          </cell>
        </row>
        <row r="1034">
          <cell r="E1034" t="str">
            <v>Schroeppel</v>
          </cell>
          <cell r="L1034">
            <v>162</v>
          </cell>
          <cell r="BK1034">
            <v>71</v>
          </cell>
        </row>
        <row r="1035">
          <cell r="E1035" t="str">
            <v>Schroeppel</v>
          </cell>
          <cell r="L1035">
            <v>83</v>
          </cell>
          <cell r="BK1035">
            <v>16</v>
          </cell>
        </row>
        <row r="1036">
          <cell r="E1036" t="str">
            <v>Schroeppel</v>
          </cell>
          <cell r="L1036">
            <v>29</v>
          </cell>
          <cell r="BK1036">
            <v>209</v>
          </cell>
        </row>
        <row r="1037">
          <cell r="E1037" t="str">
            <v>Schroeppel</v>
          </cell>
          <cell r="L1037">
            <v>77</v>
          </cell>
          <cell r="BK1037">
            <v>65</v>
          </cell>
        </row>
        <row r="1038">
          <cell r="E1038" t="str">
            <v>Schroeppel</v>
          </cell>
          <cell r="L1038">
            <v>143</v>
          </cell>
          <cell r="BK1038">
            <v>26</v>
          </cell>
        </row>
        <row r="1039">
          <cell r="E1039" t="str">
            <v>Schroeppel</v>
          </cell>
          <cell r="L1039">
            <v>51</v>
          </cell>
          <cell r="BK1039">
            <v>113</v>
          </cell>
        </row>
        <row r="1040">
          <cell r="E1040" t="str">
            <v>Schroeppel</v>
          </cell>
          <cell r="L1040">
            <v>136</v>
          </cell>
          <cell r="BK1040">
            <v>16</v>
          </cell>
        </row>
        <row r="1041">
          <cell r="E1041" t="str">
            <v>Schroeppel</v>
          </cell>
          <cell r="L1041">
            <v>40</v>
          </cell>
          <cell r="BK1041">
            <v>17</v>
          </cell>
        </row>
        <row r="1042">
          <cell r="E1042" t="str">
            <v>Granby</v>
          </cell>
          <cell r="L1042">
            <v>44</v>
          </cell>
          <cell r="BK1042">
            <v>9</v>
          </cell>
        </row>
        <row r="1043">
          <cell r="E1043" t="str">
            <v>Schroeppel</v>
          </cell>
          <cell r="L1043">
            <v>6</v>
          </cell>
          <cell r="BK1043">
            <v>14</v>
          </cell>
        </row>
        <row r="1044">
          <cell r="E1044" t="str">
            <v>Schroeppel</v>
          </cell>
          <cell r="L1044">
            <v>34</v>
          </cell>
          <cell r="BK1044">
            <v>16</v>
          </cell>
        </row>
        <row r="1045">
          <cell r="E1045" t="str">
            <v>Schroeppel</v>
          </cell>
          <cell r="L1045">
            <v>67</v>
          </cell>
          <cell r="BK1045">
            <v>13</v>
          </cell>
        </row>
        <row r="1046">
          <cell r="E1046" t="str">
            <v>Schroeppel</v>
          </cell>
          <cell r="L1046">
            <v>78</v>
          </cell>
          <cell r="BK1046">
            <v>29</v>
          </cell>
        </row>
        <row r="1047">
          <cell r="E1047" t="str">
            <v>Schroeppel</v>
          </cell>
          <cell r="L1047">
            <v>57</v>
          </cell>
          <cell r="BK1047">
            <v>9</v>
          </cell>
        </row>
        <row r="1048">
          <cell r="E1048" t="str">
            <v>Schroeppel</v>
          </cell>
          <cell r="L1048">
            <v>261</v>
          </cell>
          <cell r="BK1048">
            <v>19</v>
          </cell>
        </row>
        <row r="1049">
          <cell r="E1049" t="str">
            <v>Schroeppel</v>
          </cell>
          <cell r="L1049">
            <v>46</v>
          </cell>
          <cell r="BK1049">
            <v>2</v>
          </cell>
        </row>
        <row r="1050">
          <cell r="E1050" t="str">
            <v>Schroeppel</v>
          </cell>
          <cell r="L1050">
            <v>94</v>
          </cell>
          <cell r="BK1050">
            <v>62</v>
          </cell>
        </row>
        <row r="1051">
          <cell r="E1051" t="str">
            <v>Schroeppel</v>
          </cell>
          <cell r="L1051">
            <v>39</v>
          </cell>
          <cell r="BK1051">
            <v>15</v>
          </cell>
        </row>
        <row r="1052">
          <cell r="E1052" t="str">
            <v>Hastings</v>
          </cell>
          <cell r="L1052">
            <v>39</v>
          </cell>
          <cell r="BK1052">
            <v>37</v>
          </cell>
        </row>
        <row r="1053">
          <cell r="E1053" t="str">
            <v>Hastings</v>
          </cell>
          <cell r="L1053">
            <v>18</v>
          </cell>
          <cell r="BK1053">
            <v>2</v>
          </cell>
        </row>
        <row r="1054">
          <cell r="E1054" t="str">
            <v>Hastings</v>
          </cell>
          <cell r="L1054">
            <v>24</v>
          </cell>
          <cell r="BK1054">
            <v>2</v>
          </cell>
        </row>
        <row r="1055">
          <cell r="E1055" t="str">
            <v>West Monroe</v>
          </cell>
          <cell r="L1055">
            <v>25</v>
          </cell>
          <cell r="BK1055">
            <v>0</v>
          </cell>
        </row>
        <row r="1056">
          <cell r="E1056" t="str">
            <v>West Monroe</v>
          </cell>
          <cell r="L1056">
            <v>36</v>
          </cell>
          <cell r="BK1056">
            <v>4</v>
          </cell>
        </row>
        <row r="1057">
          <cell r="E1057" t="str">
            <v>Schroeppel</v>
          </cell>
          <cell r="L1057">
            <v>55</v>
          </cell>
          <cell r="BK1057">
            <v>13</v>
          </cell>
        </row>
        <row r="1058">
          <cell r="E1058" t="str">
            <v>Schroeppel</v>
          </cell>
          <cell r="L1058">
            <v>46</v>
          </cell>
          <cell r="BK1058">
            <v>5</v>
          </cell>
        </row>
        <row r="1059">
          <cell r="E1059" t="str">
            <v>Schroeppel</v>
          </cell>
          <cell r="L1059">
            <v>54</v>
          </cell>
          <cell r="BK1059">
            <v>10</v>
          </cell>
        </row>
        <row r="1060">
          <cell r="E1060" t="str">
            <v>Schroeppel</v>
          </cell>
          <cell r="L1060">
            <v>56</v>
          </cell>
          <cell r="BK1060">
            <v>13</v>
          </cell>
        </row>
        <row r="1061">
          <cell r="E1061" t="str">
            <v>Schroeppel</v>
          </cell>
          <cell r="L1061">
            <v>66</v>
          </cell>
          <cell r="BK1061">
            <v>6</v>
          </cell>
        </row>
        <row r="1062">
          <cell r="E1062" t="str">
            <v>Schroeppel</v>
          </cell>
          <cell r="L1062">
            <v>212</v>
          </cell>
          <cell r="BK1062">
            <v>16</v>
          </cell>
        </row>
        <row r="1063">
          <cell r="E1063" t="str">
            <v>Schroeppel</v>
          </cell>
          <cell r="L1063">
            <v>42</v>
          </cell>
          <cell r="BK1063">
            <v>3</v>
          </cell>
        </row>
        <row r="1064">
          <cell r="E1064" t="str">
            <v>Schroeppel</v>
          </cell>
          <cell r="L1064">
            <v>34</v>
          </cell>
          <cell r="BK1064">
            <v>2</v>
          </cell>
        </row>
        <row r="1065">
          <cell r="E1065" t="str">
            <v>Schroeppel</v>
          </cell>
          <cell r="L1065">
            <v>15</v>
          </cell>
          <cell r="BK1065">
            <v>0</v>
          </cell>
        </row>
        <row r="1066">
          <cell r="E1066" t="str">
            <v>Hastings</v>
          </cell>
          <cell r="L1066">
            <v>12</v>
          </cell>
          <cell r="BK1066">
            <v>2</v>
          </cell>
        </row>
        <row r="1067">
          <cell r="E1067" t="str">
            <v>West Monroe</v>
          </cell>
          <cell r="L1067">
            <v>19</v>
          </cell>
          <cell r="BK1067">
            <v>10</v>
          </cell>
        </row>
        <row r="1068">
          <cell r="E1068" t="str">
            <v>Hastings</v>
          </cell>
          <cell r="L1068">
            <v>26</v>
          </cell>
          <cell r="BK1068">
            <v>12</v>
          </cell>
        </row>
        <row r="1069">
          <cell r="E1069" t="str">
            <v>Hastings</v>
          </cell>
          <cell r="L1069">
            <v>104</v>
          </cell>
          <cell r="BK1069">
            <v>7</v>
          </cell>
        </row>
        <row r="1070">
          <cell r="E1070" t="str">
            <v>Hastings</v>
          </cell>
          <cell r="L1070">
            <v>196</v>
          </cell>
          <cell r="BK1070">
            <v>27</v>
          </cell>
        </row>
        <row r="1071">
          <cell r="E1071" t="str">
            <v>Hastings</v>
          </cell>
          <cell r="L1071">
            <v>23</v>
          </cell>
          <cell r="BK1071">
            <v>15</v>
          </cell>
        </row>
        <row r="1072">
          <cell r="E1072" t="str">
            <v>Hastings</v>
          </cell>
          <cell r="L1072">
            <v>93</v>
          </cell>
          <cell r="BK1072">
            <v>10</v>
          </cell>
        </row>
        <row r="1073">
          <cell r="E1073" t="str">
            <v>Hastings</v>
          </cell>
          <cell r="L1073">
            <v>78</v>
          </cell>
          <cell r="BK1073">
            <v>9</v>
          </cell>
        </row>
        <row r="1074">
          <cell r="E1074" t="str">
            <v>Hastings</v>
          </cell>
          <cell r="L1074">
            <v>79</v>
          </cell>
          <cell r="BK1074">
            <v>22</v>
          </cell>
        </row>
        <row r="1075">
          <cell r="E1075" t="str">
            <v>Hastings</v>
          </cell>
          <cell r="L1075">
            <v>120</v>
          </cell>
          <cell r="BK1075">
            <v>75</v>
          </cell>
        </row>
        <row r="1076">
          <cell r="E1076" t="str">
            <v>Hastings</v>
          </cell>
          <cell r="L1076">
            <v>106</v>
          </cell>
          <cell r="BK1076">
            <v>13</v>
          </cell>
        </row>
        <row r="1077">
          <cell r="E1077" t="str">
            <v>Hastings</v>
          </cell>
          <cell r="L1077">
            <v>22</v>
          </cell>
          <cell r="BK1077">
            <v>0</v>
          </cell>
        </row>
        <row r="1078">
          <cell r="E1078" t="str">
            <v>Hastings</v>
          </cell>
          <cell r="L1078">
            <v>20</v>
          </cell>
          <cell r="BK1078">
            <v>0</v>
          </cell>
        </row>
        <row r="1079">
          <cell r="E1079" t="str">
            <v>Hastings</v>
          </cell>
          <cell r="L1079">
            <v>3</v>
          </cell>
          <cell r="BK1079">
            <v>0</v>
          </cell>
        </row>
        <row r="1080">
          <cell r="E1080" t="str">
            <v>Hastings</v>
          </cell>
          <cell r="L1080">
            <v>121</v>
          </cell>
          <cell r="BK1080">
            <v>25</v>
          </cell>
        </row>
        <row r="1081">
          <cell r="E1081" t="str">
            <v>Hastings</v>
          </cell>
          <cell r="L1081">
            <v>41</v>
          </cell>
          <cell r="BK1081">
            <v>1</v>
          </cell>
        </row>
        <row r="1082">
          <cell r="E1082" t="str">
            <v>Hastings</v>
          </cell>
          <cell r="L1082">
            <v>93</v>
          </cell>
          <cell r="BK1082">
            <v>11</v>
          </cell>
        </row>
        <row r="1083">
          <cell r="E1083" t="str">
            <v>Hastings</v>
          </cell>
          <cell r="L1083">
            <v>111</v>
          </cell>
          <cell r="BK1083">
            <v>21</v>
          </cell>
        </row>
        <row r="1084">
          <cell r="E1084" t="str">
            <v>Hastings</v>
          </cell>
          <cell r="L1084">
            <v>64</v>
          </cell>
          <cell r="BK1084">
            <v>28</v>
          </cell>
        </row>
        <row r="1085">
          <cell r="E1085" t="str">
            <v>West Monroe</v>
          </cell>
          <cell r="L1085">
            <v>101</v>
          </cell>
          <cell r="BK1085">
            <v>0</v>
          </cell>
        </row>
        <row r="1086">
          <cell r="E1086" t="str">
            <v>Sullivan</v>
          </cell>
          <cell r="L1086">
            <v>35</v>
          </cell>
          <cell r="BK1086">
            <v>5</v>
          </cell>
        </row>
        <row r="1087">
          <cell r="E1087" t="str">
            <v>Sullivan</v>
          </cell>
          <cell r="L1087">
            <v>16</v>
          </cell>
          <cell r="BK1087">
            <v>2</v>
          </cell>
        </row>
        <row r="1088">
          <cell r="E1088" t="str">
            <v>Sullivan</v>
          </cell>
          <cell r="L1088">
            <v>12</v>
          </cell>
          <cell r="BK1088">
            <v>0</v>
          </cell>
        </row>
        <row r="1089">
          <cell r="E1089" t="str">
            <v>Sullivan</v>
          </cell>
          <cell r="L1089">
            <v>50</v>
          </cell>
          <cell r="BK1089">
            <v>0</v>
          </cell>
        </row>
        <row r="1090">
          <cell r="E1090" t="str">
            <v>Sullivan</v>
          </cell>
          <cell r="L1090">
            <v>31</v>
          </cell>
          <cell r="BK1090">
            <v>33</v>
          </cell>
        </row>
        <row r="1091">
          <cell r="E1091" t="str">
            <v>Sullivan</v>
          </cell>
          <cell r="L1091">
            <v>31</v>
          </cell>
          <cell r="BK1091">
            <v>111</v>
          </cell>
        </row>
        <row r="1092">
          <cell r="E1092" t="str">
            <v>Sullivan</v>
          </cell>
          <cell r="L1092">
            <v>63</v>
          </cell>
          <cell r="BK1092">
            <v>19</v>
          </cell>
        </row>
        <row r="1093">
          <cell r="E1093" t="str">
            <v>Sullivan</v>
          </cell>
          <cell r="L1093">
            <v>35</v>
          </cell>
          <cell r="BK1093">
            <v>34</v>
          </cell>
        </row>
        <row r="1094">
          <cell r="E1094" t="str">
            <v>Sullivan</v>
          </cell>
          <cell r="L1094">
            <v>21</v>
          </cell>
          <cell r="BK1094">
            <v>11</v>
          </cell>
        </row>
        <row r="1095">
          <cell r="E1095" t="str">
            <v>Schroeppel</v>
          </cell>
          <cell r="L1095">
            <v>17</v>
          </cell>
          <cell r="BK1095">
            <v>12</v>
          </cell>
        </row>
        <row r="1096">
          <cell r="E1096" t="str">
            <v>Schroeppel</v>
          </cell>
          <cell r="L1096">
            <v>7</v>
          </cell>
          <cell r="BK1096">
            <v>0</v>
          </cell>
        </row>
        <row r="1097">
          <cell r="E1097" t="str">
            <v>Schroeppel</v>
          </cell>
          <cell r="L1097">
            <v>19</v>
          </cell>
          <cell r="BK1097">
            <v>4</v>
          </cell>
        </row>
        <row r="1098">
          <cell r="E1098" t="str">
            <v>Hastings</v>
          </cell>
          <cell r="L1098">
            <v>41</v>
          </cell>
          <cell r="BK1098">
            <v>9</v>
          </cell>
        </row>
        <row r="1099">
          <cell r="E1099" t="str">
            <v>Hastings</v>
          </cell>
          <cell r="L1099">
            <v>78</v>
          </cell>
          <cell r="BK1099">
            <v>4</v>
          </cell>
        </row>
        <row r="1100">
          <cell r="E1100" t="str">
            <v>West Monroe</v>
          </cell>
          <cell r="L1100">
            <v>82</v>
          </cell>
          <cell r="BK1100">
            <v>50</v>
          </cell>
        </row>
        <row r="1101">
          <cell r="E1101" t="str">
            <v>West Monroe</v>
          </cell>
          <cell r="L1101">
            <v>31</v>
          </cell>
          <cell r="BK1101">
            <v>0</v>
          </cell>
        </row>
        <row r="1102">
          <cell r="E1102" t="str">
            <v>Schroeppel</v>
          </cell>
          <cell r="L1102">
            <v>26</v>
          </cell>
          <cell r="BK1102">
            <v>14</v>
          </cell>
        </row>
        <row r="1103">
          <cell r="E1103" t="str">
            <v>Schroeppel</v>
          </cell>
          <cell r="L1103">
            <v>17</v>
          </cell>
          <cell r="BK1103">
            <v>22</v>
          </cell>
        </row>
        <row r="1104">
          <cell r="E1104" t="str">
            <v>Schroeppel</v>
          </cell>
          <cell r="L1104">
            <v>72</v>
          </cell>
          <cell r="BK1104">
            <v>20</v>
          </cell>
        </row>
        <row r="1105">
          <cell r="E1105" t="str">
            <v>West Monroe</v>
          </cell>
          <cell r="L1105">
            <v>17</v>
          </cell>
          <cell r="BK1105">
            <v>15</v>
          </cell>
        </row>
        <row r="1106">
          <cell r="E1106" t="str">
            <v>Hastings</v>
          </cell>
          <cell r="L1106">
            <v>17</v>
          </cell>
          <cell r="BK1106">
            <v>3</v>
          </cell>
        </row>
        <row r="1107">
          <cell r="E1107" t="str">
            <v>Sullivan</v>
          </cell>
          <cell r="L1107">
            <v>24</v>
          </cell>
          <cell r="BK1107">
            <v>0</v>
          </cell>
        </row>
        <row r="1108">
          <cell r="E1108" t="str">
            <v>Sullivan</v>
          </cell>
          <cell r="L1108">
            <v>21</v>
          </cell>
          <cell r="BK1108">
            <v>0</v>
          </cell>
        </row>
        <row r="1109">
          <cell r="E1109" t="str">
            <v>Geddes</v>
          </cell>
          <cell r="L1109">
            <v>0</v>
          </cell>
          <cell r="BK1109">
            <v>76</v>
          </cell>
        </row>
        <row r="1110">
          <cell r="E1110" t="str">
            <v>Onondaga</v>
          </cell>
          <cell r="L1110">
            <v>0</v>
          </cell>
          <cell r="BK1110">
            <v>1937</v>
          </cell>
        </row>
        <row r="1111">
          <cell r="E1111" t="str">
            <v>Syracuse</v>
          </cell>
          <cell r="L1111">
            <v>0</v>
          </cell>
          <cell r="BK1111">
            <v>1256</v>
          </cell>
        </row>
        <row r="1112">
          <cell r="E1112" t="str">
            <v>Syracuse</v>
          </cell>
          <cell r="L1112">
            <v>2507</v>
          </cell>
          <cell r="BK1112">
            <v>491</v>
          </cell>
        </row>
        <row r="1113">
          <cell r="E1113" t="str">
            <v>Syracuse</v>
          </cell>
          <cell r="L1113">
            <v>0</v>
          </cell>
          <cell r="BK1113">
            <v>7</v>
          </cell>
        </row>
        <row r="1114">
          <cell r="E1114" t="str">
            <v>Syracuse</v>
          </cell>
          <cell r="L1114">
            <v>0</v>
          </cell>
          <cell r="BK1114">
            <v>2175</v>
          </cell>
        </row>
        <row r="1115">
          <cell r="E1115" t="str">
            <v>Syracuse</v>
          </cell>
          <cell r="L1115">
            <v>0</v>
          </cell>
          <cell r="BK1115">
            <v>996</v>
          </cell>
        </row>
        <row r="1116">
          <cell r="E1116" t="str">
            <v>Syracuse</v>
          </cell>
          <cell r="L1116">
            <v>0</v>
          </cell>
          <cell r="BK1116">
            <v>3835</v>
          </cell>
        </row>
        <row r="1117">
          <cell r="E1117" t="str">
            <v>Syracuse</v>
          </cell>
          <cell r="L1117">
            <v>0</v>
          </cell>
          <cell r="BK1117">
            <v>59</v>
          </cell>
        </row>
        <row r="1118">
          <cell r="E1118" t="str">
            <v>Dewitt</v>
          </cell>
          <cell r="L1118">
            <v>0</v>
          </cell>
          <cell r="BK1118">
            <v>1535</v>
          </cell>
        </row>
        <row r="1119">
          <cell r="E1119" t="str">
            <v>External</v>
          </cell>
          <cell r="L1119">
            <v>0</v>
          </cell>
          <cell r="BK1119">
            <v>0</v>
          </cell>
        </row>
        <row r="1120">
          <cell r="E1120" t="str">
            <v>External</v>
          </cell>
          <cell r="L1120">
            <v>0</v>
          </cell>
          <cell r="BK1120">
            <v>0</v>
          </cell>
        </row>
        <row r="1121">
          <cell r="E1121" t="str">
            <v>External</v>
          </cell>
          <cell r="L1121">
            <v>0</v>
          </cell>
          <cell r="BK1121">
            <v>0</v>
          </cell>
        </row>
        <row r="1122">
          <cell r="E1122" t="str">
            <v>External</v>
          </cell>
          <cell r="L1122">
            <v>0</v>
          </cell>
          <cell r="BK1122">
            <v>0</v>
          </cell>
        </row>
        <row r="1123">
          <cell r="E1123" t="str">
            <v>External</v>
          </cell>
          <cell r="L1123">
            <v>0</v>
          </cell>
          <cell r="BK1123">
            <v>0</v>
          </cell>
        </row>
        <row r="1124">
          <cell r="E1124" t="str">
            <v>External</v>
          </cell>
          <cell r="L1124">
            <v>0</v>
          </cell>
          <cell r="BK1124">
            <v>0</v>
          </cell>
        </row>
        <row r="1125">
          <cell r="E1125" t="str">
            <v>External</v>
          </cell>
          <cell r="L1125">
            <v>0</v>
          </cell>
          <cell r="BK1125">
            <v>0</v>
          </cell>
        </row>
        <row r="1126">
          <cell r="E1126" t="str">
            <v>External</v>
          </cell>
          <cell r="L1126">
            <v>0</v>
          </cell>
          <cell r="BK1126">
            <v>0</v>
          </cell>
        </row>
        <row r="1127">
          <cell r="E1127" t="str">
            <v>External</v>
          </cell>
          <cell r="L1127">
            <v>0</v>
          </cell>
          <cell r="BK1127">
            <v>0</v>
          </cell>
        </row>
        <row r="1128">
          <cell r="E1128" t="str">
            <v>External</v>
          </cell>
          <cell r="L1128">
            <v>0</v>
          </cell>
          <cell r="BK1128">
            <v>0</v>
          </cell>
        </row>
        <row r="1129">
          <cell r="E1129" t="str">
            <v>External</v>
          </cell>
          <cell r="L1129">
            <v>0</v>
          </cell>
          <cell r="BK1129">
            <v>0</v>
          </cell>
        </row>
        <row r="1130">
          <cell r="E1130" t="str">
            <v>External</v>
          </cell>
          <cell r="L1130">
            <v>0</v>
          </cell>
          <cell r="BK1130">
            <v>0</v>
          </cell>
        </row>
        <row r="1131">
          <cell r="E1131" t="str">
            <v>External</v>
          </cell>
          <cell r="L1131">
            <v>0</v>
          </cell>
          <cell r="BK1131">
            <v>0</v>
          </cell>
        </row>
        <row r="1132">
          <cell r="E1132" t="str">
            <v>External</v>
          </cell>
          <cell r="L1132">
            <v>0</v>
          </cell>
          <cell r="BK1132">
            <v>0</v>
          </cell>
        </row>
        <row r="1133">
          <cell r="E1133" t="str">
            <v>External</v>
          </cell>
          <cell r="L1133">
            <v>0</v>
          </cell>
          <cell r="BK1133">
            <v>0</v>
          </cell>
        </row>
        <row r="1134">
          <cell r="E1134" t="str">
            <v>External</v>
          </cell>
          <cell r="L1134">
            <v>0</v>
          </cell>
          <cell r="BK1134">
            <v>0</v>
          </cell>
        </row>
        <row r="1135">
          <cell r="E1135" t="str">
            <v>External</v>
          </cell>
          <cell r="L1135">
            <v>0</v>
          </cell>
          <cell r="BK1135">
            <v>0</v>
          </cell>
        </row>
        <row r="1136">
          <cell r="E1136" t="str">
            <v>External</v>
          </cell>
          <cell r="L1136">
            <v>0</v>
          </cell>
          <cell r="BK1136">
            <v>0</v>
          </cell>
        </row>
        <row r="1137">
          <cell r="E1137" t="str">
            <v>External</v>
          </cell>
          <cell r="L1137">
            <v>0</v>
          </cell>
          <cell r="BK1137">
            <v>0</v>
          </cell>
        </row>
        <row r="1138">
          <cell r="E1138" t="str">
            <v>External</v>
          </cell>
          <cell r="L1138">
            <v>0</v>
          </cell>
          <cell r="BK1138">
            <v>0</v>
          </cell>
        </row>
        <row r="1139">
          <cell r="E1139" t="str">
            <v>External</v>
          </cell>
          <cell r="L1139">
            <v>0</v>
          </cell>
          <cell r="BK1139">
            <v>0</v>
          </cell>
        </row>
        <row r="1140">
          <cell r="E1140" t="str">
            <v>External</v>
          </cell>
          <cell r="L1140">
            <v>0</v>
          </cell>
          <cell r="BK1140">
            <v>0</v>
          </cell>
        </row>
        <row r="1141">
          <cell r="E1141" t="str">
            <v>External</v>
          </cell>
          <cell r="L1141">
            <v>0</v>
          </cell>
          <cell r="BK1141">
            <v>0</v>
          </cell>
        </row>
        <row r="1142">
          <cell r="E1142" t="str">
            <v>External</v>
          </cell>
          <cell r="L1142">
            <v>0</v>
          </cell>
          <cell r="BK1142">
            <v>0</v>
          </cell>
        </row>
        <row r="1143">
          <cell r="E1143" t="str">
            <v>External</v>
          </cell>
          <cell r="L1143">
            <v>0</v>
          </cell>
          <cell r="BK1143">
            <v>0</v>
          </cell>
        </row>
        <row r="1144">
          <cell r="E1144" t="str">
            <v>External</v>
          </cell>
          <cell r="L1144">
            <v>0</v>
          </cell>
          <cell r="BK1144">
            <v>0</v>
          </cell>
        </row>
        <row r="1145">
          <cell r="E1145" t="str">
            <v>External</v>
          </cell>
          <cell r="L1145">
            <v>0</v>
          </cell>
          <cell r="BK1145">
            <v>0</v>
          </cell>
        </row>
        <row r="1146">
          <cell r="E1146" t="str">
            <v>External</v>
          </cell>
          <cell r="L1146">
            <v>0</v>
          </cell>
          <cell r="BK1146">
            <v>0</v>
          </cell>
        </row>
        <row r="1147">
          <cell r="E1147" t="str">
            <v>External</v>
          </cell>
          <cell r="L1147">
            <v>0</v>
          </cell>
          <cell r="BK1147">
            <v>0</v>
          </cell>
        </row>
        <row r="1148">
          <cell r="E1148" t="str">
            <v>External</v>
          </cell>
          <cell r="L1148">
            <v>0</v>
          </cell>
          <cell r="BK1148">
            <v>0</v>
          </cell>
        </row>
        <row r="1149">
          <cell r="E1149" t="str">
            <v>External</v>
          </cell>
          <cell r="L1149">
            <v>0</v>
          </cell>
          <cell r="BK1149">
            <v>0</v>
          </cell>
        </row>
        <row r="1150">
          <cell r="E1150" t="str">
            <v>External</v>
          </cell>
          <cell r="L1150">
            <v>0</v>
          </cell>
          <cell r="BK1150">
            <v>0</v>
          </cell>
        </row>
        <row r="1151">
          <cell r="E1151" t="str">
            <v>External</v>
          </cell>
          <cell r="L1151">
            <v>0</v>
          </cell>
          <cell r="BK1151">
            <v>0</v>
          </cell>
        </row>
        <row r="1152">
          <cell r="E1152" t="str">
            <v>External</v>
          </cell>
          <cell r="L1152">
            <v>0</v>
          </cell>
          <cell r="BK1152">
            <v>0</v>
          </cell>
        </row>
        <row r="1153">
          <cell r="E1153" t="str">
            <v>External</v>
          </cell>
          <cell r="L1153">
            <v>0</v>
          </cell>
          <cell r="BK1153">
            <v>0</v>
          </cell>
        </row>
        <row r="1154">
          <cell r="E1154" t="str">
            <v>External</v>
          </cell>
          <cell r="L1154">
            <v>0</v>
          </cell>
          <cell r="BK1154">
            <v>0</v>
          </cell>
        </row>
        <row r="1155">
          <cell r="E1155" t="str">
            <v>External</v>
          </cell>
          <cell r="L1155">
            <v>0</v>
          </cell>
          <cell r="BK1155">
            <v>0</v>
          </cell>
        </row>
        <row r="1156">
          <cell r="E1156" t="str">
            <v>External</v>
          </cell>
          <cell r="L1156">
            <v>0</v>
          </cell>
          <cell r="BK1156">
            <v>0</v>
          </cell>
        </row>
        <row r="1157">
          <cell r="E1157" t="str">
            <v>External</v>
          </cell>
          <cell r="L1157">
            <v>0</v>
          </cell>
          <cell r="BK1157">
            <v>0</v>
          </cell>
        </row>
        <row r="1158">
          <cell r="E1158" t="str">
            <v>External</v>
          </cell>
          <cell r="L1158">
            <v>0</v>
          </cell>
          <cell r="BK1158">
            <v>0</v>
          </cell>
        </row>
        <row r="1159">
          <cell r="E1159" t="str">
            <v>External</v>
          </cell>
          <cell r="L1159">
            <v>0</v>
          </cell>
          <cell r="BK1159">
            <v>0</v>
          </cell>
        </row>
        <row r="1160">
          <cell r="E1160" t="str">
            <v>External</v>
          </cell>
          <cell r="L1160">
            <v>0</v>
          </cell>
          <cell r="BK1160">
            <v>0</v>
          </cell>
        </row>
        <row r="1161">
          <cell r="E1161" t="str">
            <v>External</v>
          </cell>
          <cell r="L1161">
            <v>0</v>
          </cell>
          <cell r="BK1161">
            <v>0</v>
          </cell>
        </row>
        <row r="1162">
          <cell r="E1162" t="str">
            <v>External</v>
          </cell>
          <cell r="L1162">
            <v>0</v>
          </cell>
          <cell r="BK1162">
            <v>0</v>
          </cell>
        </row>
        <row r="1163">
          <cell r="E1163" t="str">
            <v>External</v>
          </cell>
          <cell r="L1163">
            <v>0</v>
          </cell>
          <cell r="BK1163">
            <v>0</v>
          </cell>
        </row>
        <row r="1164">
          <cell r="E1164" t="str">
            <v>External</v>
          </cell>
          <cell r="L1164">
            <v>0</v>
          </cell>
          <cell r="BK1164">
            <v>0</v>
          </cell>
        </row>
        <row r="1165">
          <cell r="E1165" t="str">
            <v>External</v>
          </cell>
          <cell r="L1165">
            <v>0</v>
          </cell>
          <cell r="BK1165">
            <v>0</v>
          </cell>
        </row>
        <row r="1166">
          <cell r="E1166" t="str">
            <v>External</v>
          </cell>
          <cell r="L1166">
            <v>0</v>
          </cell>
          <cell r="BK1166">
            <v>0</v>
          </cell>
        </row>
        <row r="1167">
          <cell r="E1167" t="str">
            <v>External</v>
          </cell>
          <cell r="L1167">
            <v>0</v>
          </cell>
          <cell r="BK1167">
            <v>0</v>
          </cell>
        </row>
        <row r="1168">
          <cell r="E1168" t="str">
            <v>External</v>
          </cell>
          <cell r="L1168">
            <v>0</v>
          </cell>
          <cell r="BK1168">
            <v>0</v>
          </cell>
        </row>
        <row r="1169">
          <cell r="E1169" t="str">
            <v>External</v>
          </cell>
          <cell r="L1169">
            <v>0</v>
          </cell>
          <cell r="BK1169">
            <v>0</v>
          </cell>
        </row>
        <row r="1170">
          <cell r="E1170" t="str">
            <v>External</v>
          </cell>
          <cell r="L1170">
            <v>0</v>
          </cell>
          <cell r="BK1170">
            <v>0</v>
          </cell>
        </row>
        <row r="1171">
          <cell r="E1171" t="str">
            <v>External</v>
          </cell>
          <cell r="L1171">
            <v>0</v>
          </cell>
          <cell r="BK1171">
            <v>0</v>
          </cell>
        </row>
        <row r="1172">
          <cell r="E1172" t="str">
            <v>External</v>
          </cell>
          <cell r="L1172">
            <v>0</v>
          </cell>
          <cell r="BK1172">
            <v>0</v>
          </cell>
        </row>
        <row r="1173">
          <cell r="E1173" t="str">
            <v>External</v>
          </cell>
          <cell r="L1173">
            <v>0</v>
          </cell>
          <cell r="BK1173">
            <v>0</v>
          </cell>
        </row>
        <row r="1174">
          <cell r="E1174" t="str">
            <v>External</v>
          </cell>
          <cell r="L1174">
            <v>0</v>
          </cell>
          <cell r="BK1174">
            <v>0</v>
          </cell>
        </row>
        <row r="1175">
          <cell r="E1175" t="str">
            <v>External</v>
          </cell>
          <cell r="L1175">
            <v>0</v>
          </cell>
          <cell r="BK1175">
            <v>0</v>
          </cell>
        </row>
        <row r="1176">
          <cell r="E1176" t="str">
            <v>External</v>
          </cell>
          <cell r="L1176">
            <v>0</v>
          </cell>
          <cell r="BK1176">
            <v>0</v>
          </cell>
        </row>
        <row r="1177">
          <cell r="E1177" t="str">
            <v>External</v>
          </cell>
          <cell r="L1177">
            <v>0</v>
          </cell>
          <cell r="BK1177">
            <v>0</v>
          </cell>
        </row>
        <row r="1178">
          <cell r="E1178" t="str">
            <v>External</v>
          </cell>
          <cell r="L1178">
            <v>0</v>
          </cell>
          <cell r="BK1178">
            <v>0</v>
          </cell>
        </row>
        <row r="1179">
          <cell r="E1179" t="str">
            <v>External</v>
          </cell>
          <cell r="L1179">
            <v>0</v>
          </cell>
          <cell r="BK1179">
            <v>0</v>
          </cell>
        </row>
        <row r="1180">
          <cell r="E1180" t="str">
            <v>External</v>
          </cell>
          <cell r="L1180">
            <v>0</v>
          </cell>
          <cell r="BK1180">
            <v>0</v>
          </cell>
        </row>
        <row r="1181">
          <cell r="E1181" t="str">
            <v>External</v>
          </cell>
          <cell r="L1181">
            <v>0</v>
          </cell>
          <cell r="BK1181">
            <v>0</v>
          </cell>
        </row>
        <row r="1182">
          <cell r="E1182" t="str">
            <v>External</v>
          </cell>
          <cell r="L1182">
            <v>0</v>
          </cell>
          <cell r="BK1182">
            <v>0</v>
          </cell>
        </row>
        <row r="1183">
          <cell r="E1183" t="str">
            <v>External</v>
          </cell>
          <cell r="L1183">
            <v>0</v>
          </cell>
          <cell r="BK1183">
            <v>0</v>
          </cell>
        </row>
        <row r="1184">
          <cell r="E1184" t="str">
            <v>External</v>
          </cell>
          <cell r="L1184">
            <v>0</v>
          </cell>
          <cell r="BK1184">
            <v>0</v>
          </cell>
        </row>
        <row r="1185">
          <cell r="E1185" t="str">
            <v>External</v>
          </cell>
          <cell r="L1185">
            <v>0</v>
          </cell>
          <cell r="BK1185">
            <v>0</v>
          </cell>
        </row>
        <row r="1186">
          <cell r="E1186" t="str">
            <v>External</v>
          </cell>
          <cell r="L1186">
            <v>0</v>
          </cell>
          <cell r="BK118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TC TAZs 2050"/>
    </sheetNames>
    <sheetDataSet>
      <sheetData sheetId="0">
        <row r="1">
          <cell r="E1" t="str">
            <v>Town_City</v>
          </cell>
          <cell r="L1" t="str">
            <v>Households</v>
          </cell>
          <cell r="BK1" t="str">
            <v>Total</v>
          </cell>
        </row>
        <row r="2">
          <cell r="E2" t="str">
            <v>Tully</v>
          </cell>
          <cell r="L2">
            <v>237</v>
          </cell>
          <cell r="BK2">
            <v>25</v>
          </cell>
        </row>
        <row r="3">
          <cell r="E3" t="str">
            <v>Tully</v>
          </cell>
          <cell r="L3">
            <v>346</v>
          </cell>
          <cell r="BK3">
            <v>619</v>
          </cell>
        </row>
        <row r="4">
          <cell r="E4" t="str">
            <v>Tully</v>
          </cell>
          <cell r="L4">
            <v>148</v>
          </cell>
          <cell r="BK4">
            <v>7</v>
          </cell>
        </row>
        <row r="5">
          <cell r="E5" t="str">
            <v>Otisco</v>
          </cell>
          <cell r="L5">
            <v>181</v>
          </cell>
          <cell r="BK5">
            <v>30</v>
          </cell>
        </row>
        <row r="6">
          <cell r="E6" t="str">
            <v>Spafford</v>
          </cell>
          <cell r="L6">
            <v>314</v>
          </cell>
          <cell r="BK6">
            <v>47</v>
          </cell>
        </row>
        <row r="7">
          <cell r="E7" t="str">
            <v>Otisco</v>
          </cell>
          <cell r="L7">
            <v>123</v>
          </cell>
          <cell r="BK7">
            <v>61</v>
          </cell>
        </row>
        <row r="8">
          <cell r="E8" t="str">
            <v>Otisco</v>
          </cell>
          <cell r="L8">
            <v>158</v>
          </cell>
          <cell r="BK8">
            <v>126</v>
          </cell>
        </row>
        <row r="9">
          <cell r="E9" t="str">
            <v>Otisco</v>
          </cell>
          <cell r="L9">
            <v>389</v>
          </cell>
          <cell r="BK9">
            <v>33</v>
          </cell>
        </row>
        <row r="10">
          <cell r="E10" t="str">
            <v>Onondaga</v>
          </cell>
          <cell r="L10">
            <v>125</v>
          </cell>
          <cell r="BK10">
            <v>22</v>
          </cell>
        </row>
        <row r="11">
          <cell r="E11" t="str">
            <v>Tully</v>
          </cell>
          <cell r="L11">
            <v>310</v>
          </cell>
          <cell r="BK11">
            <v>252</v>
          </cell>
        </row>
        <row r="12">
          <cell r="E12" t="str">
            <v>Fabius</v>
          </cell>
          <cell r="L12">
            <v>135</v>
          </cell>
          <cell r="BK12">
            <v>170</v>
          </cell>
        </row>
        <row r="13">
          <cell r="E13" t="str">
            <v>Fabius</v>
          </cell>
          <cell r="L13">
            <v>208</v>
          </cell>
          <cell r="BK13">
            <v>111</v>
          </cell>
        </row>
        <row r="14">
          <cell r="E14" t="str">
            <v>Pompey</v>
          </cell>
          <cell r="L14">
            <v>253</v>
          </cell>
          <cell r="BK14">
            <v>76</v>
          </cell>
        </row>
        <row r="15">
          <cell r="E15" t="str">
            <v>Pompey</v>
          </cell>
          <cell r="L15">
            <v>232</v>
          </cell>
          <cell r="BK15">
            <v>18</v>
          </cell>
        </row>
        <row r="16">
          <cell r="E16" t="str">
            <v>Pompey</v>
          </cell>
          <cell r="L16">
            <v>299</v>
          </cell>
          <cell r="BK16">
            <v>108</v>
          </cell>
        </row>
        <row r="17">
          <cell r="E17" t="str">
            <v>Pompey</v>
          </cell>
          <cell r="L17">
            <v>87</v>
          </cell>
          <cell r="BK17">
            <v>53</v>
          </cell>
        </row>
        <row r="18">
          <cell r="E18" t="str">
            <v>Pompey</v>
          </cell>
          <cell r="L18">
            <v>58</v>
          </cell>
          <cell r="BK18">
            <v>0</v>
          </cell>
        </row>
        <row r="19">
          <cell r="E19" t="str">
            <v>Pompey</v>
          </cell>
          <cell r="L19">
            <v>69</v>
          </cell>
          <cell r="BK19">
            <v>102</v>
          </cell>
        </row>
        <row r="20">
          <cell r="E20" t="str">
            <v>Pompey</v>
          </cell>
          <cell r="L20">
            <v>324</v>
          </cell>
          <cell r="BK20">
            <v>25</v>
          </cell>
        </row>
        <row r="21">
          <cell r="E21" t="str">
            <v>Pompey</v>
          </cell>
          <cell r="L21">
            <v>133</v>
          </cell>
          <cell r="BK21">
            <v>65</v>
          </cell>
        </row>
        <row r="22">
          <cell r="E22" t="str">
            <v>Pompey</v>
          </cell>
          <cell r="L22">
            <v>168</v>
          </cell>
          <cell r="BK22">
            <v>81</v>
          </cell>
        </row>
        <row r="23">
          <cell r="E23" t="str">
            <v>Pompey</v>
          </cell>
          <cell r="L23">
            <v>198</v>
          </cell>
          <cell r="BK23">
            <v>25</v>
          </cell>
        </row>
        <row r="24">
          <cell r="E24" t="str">
            <v>Manlius</v>
          </cell>
          <cell r="L24">
            <v>632</v>
          </cell>
          <cell r="BK24">
            <v>255</v>
          </cell>
        </row>
        <row r="25">
          <cell r="E25" t="str">
            <v>Pompey</v>
          </cell>
          <cell r="L25">
            <v>90</v>
          </cell>
          <cell r="BK25">
            <v>0</v>
          </cell>
        </row>
        <row r="26">
          <cell r="E26" t="str">
            <v>Manlius</v>
          </cell>
          <cell r="L26">
            <v>225</v>
          </cell>
          <cell r="BK26">
            <v>109</v>
          </cell>
        </row>
        <row r="27">
          <cell r="E27" t="str">
            <v>Fabius</v>
          </cell>
          <cell r="L27">
            <v>167</v>
          </cell>
          <cell r="BK27">
            <v>156</v>
          </cell>
        </row>
        <row r="28">
          <cell r="E28" t="str">
            <v>Tully</v>
          </cell>
          <cell r="L28">
            <v>132</v>
          </cell>
          <cell r="BK28">
            <v>112</v>
          </cell>
        </row>
        <row r="29">
          <cell r="E29" t="str">
            <v>Pompey</v>
          </cell>
          <cell r="L29">
            <v>99</v>
          </cell>
          <cell r="BK29">
            <v>39</v>
          </cell>
        </row>
        <row r="30">
          <cell r="E30" t="str">
            <v>Lafayette</v>
          </cell>
          <cell r="L30">
            <v>136</v>
          </cell>
          <cell r="BK30">
            <v>18</v>
          </cell>
        </row>
        <row r="31">
          <cell r="E31" t="str">
            <v>Manlius</v>
          </cell>
          <cell r="L31">
            <v>155</v>
          </cell>
          <cell r="BK31">
            <v>0</v>
          </cell>
        </row>
        <row r="32">
          <cell r="E32" t="str">
            <v>Manlius</v>
          </cell>
          <cell r="L32">
            <v>355</v>
          </cell>
          <cell r="BK32">
            <v>0</v>
          </cell>
        </row>
        <row r="33">
          <cell r="E33" t="str">
            <v>Fabius</v>
          </cell>
          <cell r="L33">
            <v>268</v>
          </cell>
          <cell r="BK33">
            <v>16</v>
          </cell>
        </row>
        <row r="34">
          <cell r="E34" t="str">
            <v>Otisco</v>
          </cell>
          <cell r="L34">
            <v>162</v>
          </cell>
          <cell r="BK34">
            <v>72</v>
          </cell>
        </row>
        <row r="35">
          <cell r="E35" t="str">
            <v>Spafford</v>
          </cell>
          <cell r="L35">
            <v>237</v>
          </cell>
          <cell r="BK35">
            <v>141</v>
          </cell>
        </row>
        <row r="36">
          <cell r="E36" t="str">
            <v>Marcellus</v>
          </cell>
          <cell r="L36">
            <v>114</v>
          </cell>
          <cell r="BK36">
            <v>28</v>
          </cell>
        </row>
        <row r="37">
          <cell r="E37" t="str">
            <v>Spafford</v>
          </cell>
          <cell r="L37">
            <v>187</v>
          </cell>
          <cell r="BK37">
            <v>11</v>
          </cell>
        </row>
        <row r="38">
          <cell r="E38" t="str">
            <v>Lafayette</v>
          </cell>
          <cell r="L38">
            <v>108</v>
          </cell>
          <cell r="BK38">
            <v>18</v>
          </cell>
        </row>
        <row r="39">
          <cell r="E39" t="str">
            <v>Lafayette</v>
          </cell>
          <cell r="L39">
            <v>361</v>
          </cell>
          <cell r="BK39">
            <v>255</v>
          </cell>
        </row>
        <row r="40">
          <cell r="E40" t="str">
            <v>Lafayette</v>
          </cell>
          <cell r="L40">
            <v>169</v>
          </cell>
          <cell r="BK40">
            <v>34</v>
          </cell>
        </row>
        <row r="41">
          <cell r="E41" t="str">
            <v>Lafayette</v>
          </cell>
          <cell r="L41">
            <v>207</v>
          </cell>
          <cell r="BK41">
            <v>170</v>
          </cell>
        </row>
        <row r="42">
          <cell r="E42" t="str">
            <v>Pompey</v>
          </cell>
          <cell r="L42">
            <v>132</v>
          </cell>
          <cell r="BK42">
            <v>28</v>
          </cell>
        </row>
        <row r="43">
          <cell r="E43" t="str">
            <v>Manlius</v>
          </cell>
          <cell r="L43">
            <v>16</v>
          </cell>
          <cell r="BK43">
            <v>7</v>
          </cell>
        </row>
        <row r="44">
          <cell r="E44" t="str">
            <v>Skaneateles</v>
          </cell>
          <cell r="L44">
            <v>410</v>
          </cell>
          <cell r="BK44">
            <v>58</v>
          </cell>
        </row>
        <row r="45">
          <cell r="E45" t="str">
            <v>Skaneateles</v>
          </cell>
          <cell r="L45">
            <v>180</v>
          </cell>
          <cell r="BK45">
            <v>311</v>
          </cell>
        </row>
        <row r="46">
          <cell r="E46" t="str">
            <v>Lafayette</v>
          </cell>
          <cell r="L46">
            <v>256</v>
          </cell>
          <cell r="BK46">
            <v>321</v>
          </cell>
        </row>
        <row r="47">
          <cell r="E47" t="str">
            <v>Lafayette</v>
          </cell>
          <cell r="L47">
            <v>62</v>
          </cell>
          <cell r="BK47">
            <v>25</v>
          </cell>
        </row>
        <row r="48">
          <cell r="E48" t="str">
            <v>Marcellus</v>
          </cell>
          <cell r="L48">
            <v>26</v>
          </cell>
          <cell r="BK48">
            <v>0</v>
          </cell>
        </row>
        <row r="49">
          <cell r="E49" t="str">
            <v>Marcellus</v>
          </cell>
          <cell r="L49">
            <v>214</v>
          </cell>
          <cell r="BK49">
            <v>64</v>
          </cell>
        </row>
        <row r="50">
          <cell r="E50" t="str">
            <v>Marcellus</v>
          </cell>
          <cell r="L50">
            <v>90</v>
          </cell>
          <cell r="BK50">
            <v>99</v>
          </cell>
        </row>
        <row r="51">
          <cell r="E51" t="str">
            <v>Marcellus</v>
          </cell>
          <cell r="L51">
            <v>98</v>
          </cell>
          <cell r="BK51">
            <v>13</v>
          </cell>
        </row>
        <row r="52">
          <cell r="E52" t="str">
            <v>Marcellus</v>
          </cell>
          <cell r="L52">
            <v>127</v>
          </cell>
          <cell r="BK52">
            <v>12</v>
          </cell>
        </row>
        <row r="53">
          <cell r="E53" t="str">
            <v>Onondaga</v>
          </cell>
          <cell r="L53">
            <v>221</v>
          </cell>
          <cell r="BK53">
            <v>26</v>
          </cell>
        </row>
        <row r="54">
          <cell r="E54" t="str">
            <v>Lafayette</v>
          </cell>
          <cell r="L54">
            <v>273</v>
          </cell>
          <cell r="BK54">
            <v>281</v>
          </cell>
        </row>
        <row r="55">
          <cell r="E55" t="str">
            <v>Skaneateles</v>
          </cell>
          <cell r="L55">
            <v>326</v>
          </cell>
          <cell r="BK55">
            <v>534</v>
          </cell>
        </row>
        <row r="56">
          <cell r="E56" t="str">
            <v>Skaneateles</v>
          </cell>
          <cell r="L56">
            <v>17</v>
          </cell>
          <cell r="BK56">
            <v>11</v>
          </cell>
        </row>
        <row r="57">
          <cell r="E57" t="str">
            <v>Skaneateles</v>
          </cell>
          <cell r="L57">
            <v>210</v>
          </cell>
          <cell r="BK57">
            <v>30</v>
          </cell>
        </row>
        <row r="58">
          <cell r="E58" t="str">
            <v>Lafayette</v>
          </cell>
          <cell r="L58">
            <v>89</v>
          </cell>
          <cell r="BK58">
            <v>17</v>
          </cell>
        </row>
        <row r="59">
          <cell r="E59" t="str">
            <v>Lafayette</v>
          </cell>
          <cell r="L59">
            <v>88</v>
          </cell>
          <cell r="BK59">
            <v>19</v>
          </cell>
        </row>
        <row r="60">
          <cell r="E60" t="str">
            <v>Onondaga</v>
          </cell>
          <cell r="L60">
            <v>81</v>
          </cell>
          <cell r="BK60">
            <v>154</v>
          </cell>
        </row>
        <row r="61">
          <cell r="E61" t="str">
            <v>Onondaga</v>
          </cell>
          <cell r="L61">
            <v>97</v>
          </cell>
          <cell r="BK61">
            <v>204</v>
          </cell>
        </row>
        <row r="62">
          <cell r="E62" t="str">
            <v>Onondaga</v>
          </cell>
          <cell r="L62">
            <v>225</v>
          </cell>
          <cell r="BK62">
            <v>32</v>
          </cell>
        </row>
        <row r="63">
          <cell r="E63" t="str">
            <v>Onondaga</v>
          </cell>
          <cell r="L63">
            <v>11</v>
          </cell>
          <cell r="BK63">
            <v>10</v>
          </cell>
        </row>
        <row r="64">
          <cell r="E64" t="str">
            <v>Onondaga Nation</v>
          </cell>
          <cell r="L64">
            <v>306</v>
          </cell>
          <cell r="BK64">
            <v>129</v>
          </cell>
        </row>
        <row r="65">
          <cell r="E65" t="str">
            <v>Skaneateles</v>
          </cell>
          <cell r="L65">
            <v>241</v>
          </cell>
          <cell r="BK65">
            <v>371</v>
          </cell>
        </row>
        <row r="66">
          <cell r="E66" t="str">
            <v>Skaneateles</v>
          </cell>
          <cell r="L66">
            <v>177</v>
          </cell>
          <cell r="BK66">
            <v>111</v>
          </cell>
        </row>
        <row r="67">
          <cell r="E67" t="str">
            <v>Skaneateles</v>
          </cell>
          <cell r="L67">
            <v>474</v>
          </cell>
          <cell r="BK67">
            <v>850</v>
          </cell>
        </row>
        <row r="68">
          <cell r="E68" t="str">
            <v>Onondaga</v>
          </cell>
          <cell r="L68">
            <v>192</v>
          </cell>
          <cell r="BK68">
            <v>51</v>
          </cell>
        </row>
        <row r="69">
          <cell r="E69" t="str">
            <v>Lafayette</v>
          </cell>
          <cell r="L69">
            <v>316</v>
          </cell>
          <cell r="BK69">
            <v>69</v>
          </cell>
        </row>
        <row r="70">
          <cell r="E70" t="str">
            <v>Dewitt</v>
          </cell>
          <cell r="L70">
            <v>461</v>
          </cell>
          <cell r="BK70">
            <v>138</v>
          </cell>
        </row>
        <row r="71">
          <cell r="E71" t="str">
            <v>Dewitt</v>
          </cell>
          <cell r="L71">
            <v>292</v>
          </cell>
          <cell r="BK71">
            <v>305</v>
          </cell>
        </row>
        <row r="72">
          <cell r="E72" t="str">
            <v>Marcellus</v>
          </cell>
          <cell r="L72">
            <v>129</v>
          </cell>
          <cell r="BK72">
            <v>5</v>
          </cell>
        </row>
        <row r="73">
          <cell r="E73" t="str">
            <v>Onondaga</v>
          </cell>
          <cell r="L73">
            <v>366</v>
          </cell>
          <cell r="BK73">
            <v>104</v>
          </cell>
        </row>
        <row r="74">
          <cell r="E74" t="str">
            <v>Onondaga</v>
          </cell>
          <cell r="L74">
            <v>701</v>
          </cell>
          <cell r="BK74">
            <v>68</v>
          </cell>
        </row>
        <row r="75">
          <cell r="E75" t="str">
            <v>Onondaga</v>
          </cell>
          <cell r="L75">
            <v>400</v>
          </cell>
          <cell r="BK75">
            <v>65</v>
          </cell>
        </row>
        <row r="76">
          <cell r="E76" t="str">
            <v>Marcellus</v>
          </cell>
          <cell r="L76">
            <v>149</v>
          </cell>
          <cell r="BK76">
            <v>20</v>
          </cell>
        </row>
        <row r="77">
          <cell r="E77" t="str">
            <v>Marcellus</v>
          </cell>
          <cell r="L77">
            <v>192</v>
          </cell>
          <cell r="BK77">
            <v>54</v>
          </cell>
        </row>
        <row r="78">
          <cell r="E78" t="str">
            <v>Onondaga</v>
          </cell>
          <cell r="L78">
            <v>124</v>
          </cell>
          <cell r="BK78">
            <v>20</v>
          </cell>
        </row>
        <row r="79">
          <cell r="E79" t="str">
            <v>Onondaga</v>
          </cell>
          <cell r="L79">
            <v>217</v>
          </cell>
          <cell r="BK79">
            <v>71</v>
          </cell>
        </row>
        <row r="80">
          <cell r="E80" t="str">
            <v>Marcellus</v>
          </cell>
          <cell r="L80">
            <v>312</v>
          </cell>
          <cell r="BK80">
            <v>50</v>
          </cell>
        </row>
        <row r="81">
          <cell r="E81" t="str">
            <v>Camillus</v>
          </cell>
          <cell r="L81">
            <v>239</v>
          </cell>
          <cell r="BK81">
            <v>56</v>
          </cell>
        </row>
        <row r="82">
          <cell r="E82" t="str">
            <v>Marcellus</v>
          </cell>
          <cell r="L82">
            <v>18</v>
          </cell>
          <cell r="BK82">
            <v>28</v>
          </cell>
        </row>
        <row r="83">
          <cell r="E83" t="str">
            <v>Marcellus</v>
          </cell>
          <cell r="L83">
            <v>156</v>
          </cell>
          <cell r="BK83">
            <v>26</v>
          </cell>
        </row>
        <row r="84">
          <cell r="E84" t="str">
            <v>Marcellus</v>
          </cell>
          <cell r="L84">
            <v>162</v>
          </cell>
          <cell r="BK84">
            <v>28</v>
          </cell>
        </row>
        <row r="85">
          <cell r="E85" t="str">
            <v>Camillus</v>
          </cell>
          <cell r="L85">
            <v>317</v>
          </cell>
          <cell r="BK85">
            <v>186</v>
          </cell>
        </row>
        <row r="86">
          <cell r="E86" t="str">
            <v>Marcellus</v>
          </cell>
          <cell r="L86">
            <v>16</v>
          </cell>
          <cell r="BK86">
            <v>249</v>
          </cell>
        </row>
        <row r="87">
          <cell r="E87" t="str">
            <v>Marcellus</v>
          </cell>
          <cell r="L87">
            <v>193</v>
          </cell>
          <cell r="BK87">
            <v>8</v>
          </cell>
        </row>
        <row r="88">
          <cell r="E88" t="str">
            <v>Marcellus</v>
          </cell>
          <cell r="L88">
            <v>429</v>
          </cell>
          <cell r="BK88">
            <v>302</v>
          </cell>
        </row>
        <row r="89">
          <cell r="E89" t="str">
            <v>Skaneateles</v>
          </cell>
          <cell r="L89">
            <v>150</v>
          </cell>
          <cell r="BK89">
            <v>10</v>
          </cell>
        </row>
        <row r="90">
          <cell r="E90" t="str">
            <v>Elbridge</v>
          </cell>
          <cell r="L90">
            <v>147</v>
          </cell>
          <cell r="BK90">
            <v>99</v>
          </cell>
        </row>
        <row r="91">
          <cell r="E91" t="str">
            <v>Marcellus</v>
          </cell>
          <cell r="L91">
            <v>202</v>
          </cell>
          <cell r="BK91">
            <v>650</v>
          </cell>
        </row>
        <row r="92">
          <cell r="E92" t="str">
            <v>Elbridge</v>
          </cell>
          <cell r="L92">
            <v>491</v>
          </cell>
          <cell r="BK92">
            <v>130</v>
          </cell>
        </row>
        <row r="93">
          <cell r="E93" t="str">
            <v>Elbridge</v>
          </cell>
          <cell r="L93">
            <v>272</v>
          </cell>
          <cell r="BK93">
            <v>54</v>
          </cell>
        </row>
        <row r="94">
          <cell r="E94" t="str">
            <v>Skaneateles</v>
          </cell>
          <cell r="L94">
            <v>378</v>
          </cell>
          <cell r="BK94">
            <v>167</v>
          </cell>
        </row>
        <row r="95">
          <cell r="E95" t="str">
            <v>Skaneateles</v>
          </cell>
          <cell r="L95">
            <v>42</v>
          </cell>
          <cell r="BK95">
            <v>3</v>
          </cell>
        </row>
        <row r="96">
          <cell r="E96" t="str">
            <v>Onondaga</v>
          </cell>
          <cell r="L96">
            <v>195</v>
          </cell>
          <cell r="BK96">
            <v>38</v>
          </cell>
        </row>
        <row r="97">
          <cell r="E97" t="str">
            <v>Pompey</v>
          </cell>
          <cell r="L97">
            <v>317</v>
          </cell>
          <cell r="BK97">
            <v>51</v>
          </cell>
        </row>
        <row r="98">
          <cell r="E98" t="str">
            <v>Lafayette</v>
          </cell>
          <cell r="L98">
            <v>175</v>
          </cell>
          <cell r="BK98">
            <v>21</v>
          </cell>
        </row>
        <row r="99">
          <cell r="E99" t="str">
            <v>Pompey</v>
          </cell>
          <cell r="L99">
            <v>127</v>
          </cell>
          <cell r="BK99">
            <v>25</v>
          </cell>
        </row>
        <row r="100">
          <cell r="E100" t="str">
            <v>Manlius</v>
          </cell>
          <cell r="L100">
            <v>201</v>
          </cell>
          <cell r="BK100">
            <v>32</v>
          </cell>
        </row>
        <row r="101">
          <cell r="E101" t="str">
            <v>Manlius</v>
          </cell>
          <cell r="L101">
            <v>54</v>
          </cell>
          <cell r="BK101">
            <v>0</v>
          </cell>
        </row>
        <row r="102">
          <cell r="E102" t="str">
            <v>Sullivan</v>
          </cell>
          <cell r="L102">
            <v>37</v>
          </cell>
          <cell r="BK102">
            <v>27</v>
          </cell>
        </row>
        <row r="103">
          <cell r="E103" t="str">
            <v>Sullivan</v>
          </cell>
          <cell r="L103">
            <v>32</v>
          </cell>
          <cell r="BK103">
            <v>24</v>
          </cell>
        </row>
        <row r="104">
          <cell r="E104" t="str">
            <v>Manlius</v>
          </cell>
          <cell r="L104">
            <v>746</v>
          </cell>
          <cell r="BK104">
            <v>255</v>
          </cell>
        </row>
        <row r="105">
          <cell r="E105" t="str">
            <v>Manlius</v>
          </cell>
          <cell r="L105">
            <v>321</v>
          </cell>
          <cell r="BK105">
            <v>369</v>
          </cell>
        </row>
        <row r="106">
          <cell r="E106" t="str">
            <v>Manlius</v>
          </cell>
          <cell r="L106">
            <v>291</v>
          </cell>
          <cell r="BK106">
            <v>39</v>
          </cell>
        </row>
        <row r="107">
          <cell r="E107" t="str">
            <v>Sullivan</v>
          </cell>
          <cell r="L107">
            <v>73</v>
          </cell>
          <cell r="BK107">
            <v>91</v>
          </cell>
        </row>
        <row r="108">
          <cell r="E108" t="str">
            <v>Sullivan</v>
          </cell>
          <cell r="L108">
            <v>105</v>
          </cell>
          <cell r="BK108">
            <v>10</v>
          </cell>
        </row>
        <row r="109">
          <cell r="E109" t="str">
            <v>Sullivan</v>
          </cell>
          <cell r="L109">
            <v>127</v>
          </cell>
          <cell r="BK109">
            <v>36</v>
          </cell>
        </row>
        <row r="110">
          <cell r="E110" t="str">
            <v>Manlius</v>
          </cell>
          <cell r="L110">
            <v>729</v>
          </cell>
          <cell r="BK110">
            <v>587</v>
          </cell>
        </row>
        <row r="111">
          <cell r="E111" t="str">
            <v>Manlius</v>
          </cell>
          <cell r="L111">
            <v>270</v>
          </cell>
          <cell r="BK111">
            <v>422</v>
          </cell>
        </row>
        <row r="112">
          <cell r="E112" t="str">
            <v>Manlius</v>
          </cell>
          <cell r="L112">
            <v>188</v>
          </cell>
          <cell r="BK112">
            <v>0</v>
          </cell>
        </row>
        <row r="113">
          <cell r="E113" t="str">
            <v>Sullivan</v>
          </cell>
          <cell r="L113">
            <v>277</v>
          </cell>
          <cell r="BK113">
            <v>78</v>
          </cell>
        </row>
        <row r="114">
          <cell r="E114" t="str">
            <v>Sullivan</v>
          </cell>
          <cell r="L114">
            <v>494</v>
          </cell>
          <cell r="BK114">
            <v>181</v>
          </cell>
        </row>
        <row r="115">
          <cell r="E115" t="str">
            <v>Sullivan</v>
          </cell>
          <cell r="L115">
            <v>510</v>
          </cell>
          <cell r="BK115">
            <v>231</v>
          </cell>
        </row>
        <row r="116">
          <cell r="E116" t="str">
            <v>Sullivan</v>
          </cell>
          <cell r="L116">
            <v>35</v>
          </cell>
          <cell r="BK116">
            <v>27</v>
          </cell>
        </row>
        <row r="117">
          <cell r="E117" t="str">
            <v>Sullivan</v>
          </cell>
          <cell r="L117">
            <v>45</v>
          </cell>
          <cell r="BK117">
            <v>4</v>
          </cell>
        </row>
        <row r="118">
          <cell r="E118" t="str">
            <v>Manlius</v>
          </cell>
          <cell r="L118">
            <v>82</v>
          </cell>
          <cell r="BK118">
            <v>927</v>
          </cell>
        </row>
        <row r="119">
          <cell r="E119" t="str">
            <v>Manlius</v>
          </cell>
          <cell r="L119">
            <v>131</v>
          </cell>
          <cell r="BK119">
            <v>1600</v>
          </cell>
        </row>
        <row r="120">
          <cell r="E120" t="str">
            <v>Sullivan</v>
          </cell>
          <cell r="L120">
            <v>96</v>
          </cell>
          <cell r="BK120">
            <v>12</v>
          </cell>
        </row>
        <row r="121">
          <cell r="E121" t="str">
            <v>Sullivan</v>
          </cell>
          <cell r="L121">
            <v>126</v>
          </cell>
          <cell r="BK121">
            <v>71</v>
          </cell>
        </row>
        <row r="122">
          <cell r="E122" t="str">
            <v>Sullivan</v>
          </cell>
          <cell r="L122">
            <v>133</v>
          </cell>
          <cell r="BK122">
            <v>52</v>
          </cell>
        </row>
        <row r="123">
          <cell r="E123" t="str">
            <v>Sullivan</v>
          </cell>
          <cell r="L123">
            <v>111</v>
          </cell>
          <cell r="BK123">
            <v>14</v>
          </cell>
        </row>
        <row r="124">
          <cell r="E124" t="str">
            <v>Manlius</v>
          </cell>
          <cell r="L124">
            <v>490</v>
          </cell>
          <cell r="BK124">
            <v>0</v>
          </cell>
        </row>
        <row r="125">
          <cell r="E125" t="str">
            <v>Manlius</v>
          </cell>
          <cell r="L125">
            <v>174</v>
          </cell>
          <cell r="BK125">
            <v>56</v>
          </cell>
        </row>
        <row r="126">
          <cell r="E126" t="str">
            <v>Manlius</v>
          </cell>
          <cell r="L126">
            <v>290</v>
          </cell>
          <cell r="BK126">
            <v>40</v>
          </cell>
        </row>
        <row r="127">
          <cell r="E127" t="str">
            <v>Sullivan</v>
          </cell>
          <cell r="L127">
            <v>8</v>
          </cell>
          <cell r="BK127">
            <v>1</v>
          </cell>
        </row>
        <row r="128">
          <cell r="E128" t="str">
            <v>Sullivan</v>
          </cell>
          <cell r="L128">
            <v>34</v>
          </cell>
          <cell r="BK128">
            <v>30</v>
          </cell>
        </row>
        <row r="129">
          <cell r="E129" t="str">
            <v>Sullivan</v>
          </cell>
          <cell r="L129">
            <v>79</v>
          </cell>
          <cell r="BK129">
            <v>448</v>
          </cell>
        </row>
        <row r="130">
          <cell r="E130" t="str">
            <v>Sullivan</v>
          </cell>
          <cell r="L130">
            <v>347</v>
          </cell>
          <cell r="BK130">
            <v>261</v>
          </cell>
        </row>
        <row r="131">
          <cell r="E131" t="str">
            <v>Sullivan</v>
          </cell>
          <cell r="L131">
            <v>44</v>
          </cell>
          <cell r="BK131">
            <v>4</v>
          </cell>
        </row>
        <row r="132">
          <cell r="E132" t="str">
            <v>Manlius</v>
          </cell>
          <cell r="L132">
            <v>85</v>
          </cell>
          <cell r="BK132">
            <v>18</v>
          </cell>
        </row>
        <row r="133">
          <cell r="E133" t="str">
            <v>Manlius</v>
          </cell>
          <cell r="L133">
            <v>63</v>
          </cell>
          <cell r="BK133">
            <v>127</v>
          </cell>
        </row>
        <row r="134">
          <cell r="E134" t="str">
            <v>Manlius</v>
          </cell>
          <cell r="L134">
            <v>438</v>
          </cell>
          <cell r="BK134">
            <v>107</v>
          </cell>
        </row>
        <row r="135">
          <cell r="E135" t="str">
            <v>Manlius</v>
          </cell>
          <cell r="L135">
            <v>673</v>
          </cell>
          <cell r="BK135">
            <v>162</v>
          </cell>
        </row>
        <row r="136">
          <cell r="E136" t="str">
            <v>Manlius</v>
          </cell>
          <cell r="L136">
            <v>658</v>
          </cell>
          <cell r="BK136">
            <v>368</v>
          </cell>
        </row>
        <row r="137">
          <cell r="E137" t="str">
            <v>Manlius</v>
          </cell>
          <cell r="L137">
            <v>68</v>
          </cell>
          <cell r="BK137">
            <v>44</v>
          </cell>
        </row>
        <row r="138">
          <cell r="E138" t="str">
            <v>Manlius</v>
          </cell>
          <cell r="L138">
            <v>183</v>
          </cell>
          <cell r="BK138">
            <v>32</v>
          </cell>
        </row>
        <row r="139">
          <cell r="E139" t="str">
            <v>Sullivan</v>
          </cell>
          <cell r="L139">
            <v>106</v>
          </cell>
          <cell r="BK139">
            <v>0</v>
          </cell>
        </row>
        <row r="140">
          <cell r="E140" t="str">
            <v>Sullivan</v>
          </cell>
          <cell r="L140">
            <v>8</v>
          </cell>
          <cell r="BK140">
            <v>0</v>
          </cell>
        </row>
        <row r="141">
          <cell r="E141" t="str">
            <v>Sullivan</v>
          </cell>
          <cell r="L141">
            <v>157</v>
          </cell>
          <cell r="BK141">
            <v>322</v>
          </cell>
        </row>
        <row r="142">
          <cell r="E142" t="str">
            <v>Pompey</v>
          </cell>
          <cell r="L142">
            <v>245</v>
          </cell>
          <cell r="BK142">
            <v>37</v>
          </cell>
        </row>
        <row r="143">
          <cell r="E143" t="str">
            <v>Onondaga</v>
          </cell>
          <cell r="L143">
            <v>12</v>
          </cell>
          <cell r="BK143">
            <v>92</v>
          </cell>
        </row>
        <row r="144">
          <cell r="E144" t="str">
            <v>Onondaga</v>
          </cell>
          <cell r="L144">
            <v>250</v>
          </cell>
          <cell r="BK144">
            <v>395</v>
          </cell>
        </row>
        <row r="145">
          <cell r="E145" t="str">
            <v>Onondaga</v>
          </cell>
          <cell r="L145">
            <v>412</v>
          </cell>
          <cell r="BK145">
            <v>62</v>
          </cell>
        </row>
        <row r="146">
          <cell r="E146" t="str">
            <v>Onondaga</v>
          </cell>
          <cell r="L146">
            <v>302</v>
          </cell>
          <cell r="BK146">
            <v>14</v>
          </cell>
        </row>
        <row r="147">
          <cell r="E147" t="str">
            <v>Skaneateles</v>
          </cell>
          <cell r="L147">
            <v>523</v>
          </cell>
          <cell r="BK147">
            <v>2025</v>
          </cell>
        </row>
        <row r="148">
          <cell r="E148" t="str">
            <v>Marcellus</v>
          </cell>
          <cell r="L148">
            <v>208</v>
          </cell>
          <cell r="BK148">
            <v>231</v>
          </cell>
        </row>
        <row r="149">
          <cell r="E149" t="str">
            <v>Dewitt</v>
          </cell>
          <cell r="L149">
            <v>70</v>
          </cell>
          <cell r="BK149">
            <v>156</v>
          </cell>
        </row>
        <row r="150">
          <cell r="E150" t="str">
            <v>Dewitt</v>
          </cell>
          <cell r="L150">
            <v>48</v>
          </cell>
          <cell r="BK150">
            <v>137</v>
          </cell>
        </row>
        <row r="151">
          <cell r="E151" t="str">
            <v>Onondaga</v>
          </cell>
          <cell r="L151">
            <v>759</v>
          </cell>
          <cell r="BK151">
            <v>314</v>
          </cell>
        </row>
        <row r="152">
          <cell r="E152" t="str">
            <v>Onondaga</v>
          </cell>
          <cell r="L152">
            <v>15</v>
          </cell>
          <cell r="BK152">
            <v>92</v>
          </cell>
        </row>
        <row r="153">
          <cell r="E153" t="str">
            <v>Syracuse</v>
          </cell>
          <cell r="L153">
            <v>696</v>
          </cell>
          <cell r="BK153">
            <v>615</v>
          </cell>
        </row>
        <row r="154">
          <cell r="E154" t="str">
            <v>Syracuse</v>
          </cell>
          <cell r="L154">
            <v>15</v>
          </cell>
          <cell r="BK154">
            <v>1352</v>
          </cell>
        </row>
        <row r="155">
          <cell r="E155" t="str">
            <v>Syracuse</v>
          </cell>
          <cell r="L155">
            <v>24</v>
          </cell>
          <cell r="BK155">
            <v>457</v>
          </cell>
        </row>
        <row r="156">
          <cell r="E156" t="str">
            <v>Syracuse</v>
          </cell>
          <cell r="L156">
            <v>758</v>
          </cell>
          <cell r="BK156">
            <v>57</v>
          </cell>
        </row>
        <row r="157">
          <cell r="E157" t="str">
            <v>Syracuse</v>
          </cell>
          <cell r="L157">
            <v>763</v>
          </cell>
          <cell r="BK157">
            <v>104</v>
          </cell>
        </row>
        <row r="158">
          <cell r="E158" t="str">
            <v>Syracuse</v>
          </cell>
          <cell r="L158">
            <v>321</v>
          </cell>
          <cell r="BK158">
            <v>38</v>
          </cell>
        </row>
        <row r="159">
          <cell r="E159" t="str">
            <v>Syracuse</v>
          </cell>
          <cell r="L159">
            <v>298</v>
          </cell>
          <cell r="BK159">
            <v>50</v>
          </cell>
        </row>
        <row r="160">
          <cell r="E160" t="str">
            <v>Syracuse</v>
          </cell>
          <cell r="L160">
            <v>86</v>
          </cell>
          <cell r="BK160">
            <v>7</v>
          </cell>
        </row>
        <row r="161">
          <cell r="E161" t="str">
            <v>Syracuse</v>
          </cell>
          <cell r="L161">
            <v>127</v>
          </cell>
          <cell r="BK161">
            <v>87</v>
          </cell>
        </row>
        <row r="162">
          <cell r="E162" t="str">
            <v>Syracuse</v>
          </cell>
          <cell r="L162">
            <v>95</v>
          </cell>
          <cell r="BK162">
            <v>5</v>
          </cell>
        </row>
        <row r="163">
          <cell r="E163" t="str">
            <v>Syracuse</v>
          </cell>
          <cell r="L163">
            <v>212</v>
          </cell>
          <cell r="BK163">
            <v>129</v>
          </cell>
        </row>
        <row r="164">
          <cell r="E164" t="str">
            <v>Onondaga</v>
          </cell>
          <cell r="L164">
            <v>463</v>
          </cell>
          <cell r="BK164">
            <v>190</v>
          </cell>
        </row>
        <row r="165">
          <cell r="E165" t="str">
            <v>Syracuse</v>
          </cell>
          <cell r="L165">
            <v>352</v>
          </cell>
          <cell r="BK165">
            <v>263</v>
          </cell>
        </row>
        <row r="166">
          <cell r="E166" t="str">
            <v>Syracuse</v>
          </cell>
          <cell r="L166">
            <v>683</v>
          </cell>
          <cell r="BK166">
            <v>453</v>
          </cell>
        </row>
        <row r="167">
          <cell r="E167" t="str">
            <v>Syracuse</v>
          </cell>
          <cell r="L167">
            <v>33</v>
          </cell>
          <cell r="BK167">
            <v>37</v>
          </cell>
        </row>
        <row r="168">
          <cell r="E168" t="str">
            <v>Syracuse</v>
          </cell>
          <cell r="L168">
            <v>49</v>
          </cell>
          <cell r="BK168">
            <v>5</v>
          </cell>
        </row>
        <row r="169">
          <cell r="E169" t="str">
            <v>Syracuse</v>
          </cell>
          <cell r="L169">
            <v>290</v>
          </cell>
          <cell r="BK169">
            <v>24</v>
          </cell>
        </row>
        <row r="170">
          <cell r="E170" t="str">
            <v>Syracuse</v>
          </cell>
          <cell r="L170">
            <v>40</v>
          </cell>
          <cell r="BK170">
            <v>56</v>
          </cell>
        </row>
        <row r="171">
          <cell r="E171" t="str">
            <v>Onondaga</v>
          </cell>
          <cell r="L171">
            <v>342</v>
          </cell>
          <cell r="BK171">
            <v>495</v>
          </cell>
        </row>
        <row r="172">
          <cell r="E172" t="str">
            <v>Onondaga</v>
          </cell>
          <cell r="L172">
            <v>984</v>
          </cell>
          <cell r="BK172">
            <v>1869</v>
          </cell>
        </row>
        <row r="173">
          <cell r="E173" t="str">
            <v>Onondaga</v>
          </cell>
          <cell r="L173">
            <v>663</v>
          </cell>
          <cell r="BK173">
            <v>80</v>
          </cell>
        </row>
        <row r="174">
          <cell r="E174" t="str">
            <v>Onondaga</v>
          </cell>
          <cell r="L174">
            <v>120</v>
          </cell>
          <cell r="BK174">
            <v>8</v>
          </cell>
        </row>
        <row r="175">
          <cell r="E175" t="str">
            <v>Onondaga</v>
          </cell>
          <cell r="L175">
            <v>383</v>
          </cell>
          <cell r="BK175">
            <v>204</v>
          </cell>
        </row>
        <row r="176">
          <cell r="E176" t="str">
            <v>Onondaga</v>
          </cell>
          <cell r="L176">
            <v>511</v>
          </cell>
          <cell r="BK176">
            <v>70</v>
          </cell>
        </row>
        <row r="177">
          <cell r="E177" t="str">
            <v>Onondaga</v>
          </cell>
          <cell r="L177">
            <v>10</v>
          </cell>
          <cell r="BK177">
            <v>0</v>
          </cell>
        </row>
        <row r="178">
          <cell r="E178" t="str">
            <v>Onondaga</v>
          </cell>
          <cell r="L178">
            <v>0</v>
          </cell>
          <cell r="BK178">
            <v>77</v>
          </cell>
        </row>
        <row r="179">
          <cell r="E179" t="str">
            <v>Onondaga</v>
          </cell>
          <cell r="L179">
            <v>482</v>
          </cell>
          <cell r="BK179">
            <v>104</v>
          </cell>
        </row>
        <row r="180">
          <cell r="E180" t="str">
            <v>Onondaga</v>
          </cell>
          <cell r="L180">
            <v>1</v>
          </cell>
          <cell r="BK180">
            <v>97</v>
          </cell>
        </row>
        <row r="181">
          <cell r="E181" t="str">
            <v>Onondaga</v>
          </cell>
          <cell r="L181">
            <v>284</v>
          </cell>
          <cell r="BK181">
            <v>140</v>
          </cell>
        </row>
        <row r="182">
          <cell r="E182" t="str">
            <v>Onondaga</v>
          </cell>
          <cell r="L182">
            <v>80</v>
          </cell>
          <cell r="BK182">
            <v>452</v>
          </cell>
        </row>
        <row r="183">
          <cell r="E183" t="str">
            <v>Onondaga</v>
          </cell>
          <cell r="L183">
            <v>380</v>
          </cell>
          <cell r="BK183">
            <v>0</v>
          </cell>
        </row>
        <row r="184">
          <cell r="E184" t="str">
            <v>Onondaga</v>
          </cell>
          <cell r="L184">
            <v>15</v>
          </cell>
          <cell r="BK184">
            <v>71</v>
          </cell>
        </row>
        <row r="185">
          <cell r="E185" t="str">
            <v>Onondaga</v>
          </cell>
          <cell r="L185">
            <v>221</v>
          </cell>
          <cell r="BK185">
            <v>6</v>
          </cell>
        </row>
        <row r="186">
          <cell r="E186" t="str">
            <v>Manlius</v>
          </cell>
          <cell r="L186">
            <v>380</v>
          </cell>
          <cell r="BK186">
            <v>78</v>
          </cell>
        </row>
        <row r="187">
          <cell r="E187" t="str">
            <v>Syracuse</v>
          </cell>
          <cell r="L187">
            <v>293</v>
          </cell>
          <cell r="BK187">
            <v>119</v>
          </cell>
        </row>
        <row r="188">
          <cell r="E188" t="str">
            <v>Syracuse</v>
          </cell>
          <cell r="L188">
            <v>170</v>
          </cell>
          <cell r="BK188">
            <v>183</v>
          </cell>
        </row>
        <row r="189">
          <cell r="E189" t="str">
            <v>Manlius</v>
          </cell>
          <cell r="L189">
            <v>278</v>
          </cell>
          <cell r="BK189">
            <v>53</v>
          </cell>
        </row>
        <row r="190">
          <cell r="E190" t="str">
            <v>Dewitt</v>
          </cell>
          <cell r="L190">
            <v>2</v>
          </cell>
          <cell r="BK190">
            <v>31</v>
          </cell>
        </row>
        <row r="191">
          <cell r="E191" t="str">
            <v>Syracuse</v>
          </cell>
          <cell r="L191">
            <v>116</v>
          </cell>
          <cell r="BK191">
            <v>19</v>
          </cell>
        </row>
        <row r="192">
          <cell r="E192" t="str">
            <v>Syracuse</v>
          </cell>
          <cell r="L192">
            <v>89</v>
          </cell>
          <cell r="BK192">
            <v>0</v>
          </cell>
        </row>
        <row r="193">
          <cell r="E193" t="str">
            <v>Manlius</v>
          </cell>
          <cell r="L193">
            <v>211</v>
          </cell>
          <cell r="BK193">
            <v>42</v>
          </cell>
        </row>
        <row r="194">
          <cell r="E194" t="str">
            <v>Onondaga</v>
          </cell>
          <cell r="L194">
            <v>82</v>
          </cell>
          <cell r="BK194">
            <v>68</v>
          </cell>
        </row>
        <row r="195">
          <cell r="E195" t="str">
            <v>Syracuse</v>
          </cell>
          <cell r="L195">
            <v>344</v>
          </cell>
          <cell r="BK195">
            <v>0</v>
          </cell>
        </row>
        <row r="196">
          <cell r="E196" t="str">
            <v>Syracuse</v>
          </cell>
          <cell r="L196">
            <v>836</v>
          </cell>
          <cell r="BK196">
            <v>194</v>
          </cell>
        </row>
        <row r="197">
          <cell r="E197" t="str">
            <v>Syracuse</v>
          </cell>
          <cell r="L197">
            <v>290</v>
          </cell>
          <cell r="BK197">
            <v>0</v>
          </cell>
        </row>
        <row r="198">
          <cell r="E198" t="str">
            <v>Syracuse</v>
          </cell>
          <cell r="L198">
            <v>277</v>
          </cell>
          <cell r="BK198">
            <v>55</v>
          </cell>
        </row>
        <row r="199">
          <cell r="E199" t="str">
            <v>Syracuse</v>
          </cell>
          <cell r="L199">
            <v>470</v>
          </cell>
          <cell r="BK199">
            <v>17</v>
          </cell>
        </row>
        <row r="200">
          <cell r="E200" t="str">
            <v>Syracuse</v>
          </cell>
          <cell r="L200">
            <v>198</v>
          </cell>
          <cell r="BK200">
            <v>298</v>
          </cell>
        </row>
        <row r="201">
          <cell r="E201" t="str">
            <v>Dewitt</v>
          </cell>
          <cell r="L201">
            <v>461</v>
          </cell>
          <cell r="BK201">
            <v>138</v>
          </cell>
        </row>
        <row r="202">
          <cell r="E202" t="str">
            <v>Syracuse</v>
          </cell>
          <cell r="L202">
            <v>158</v>
          </cell>
          <cell r="BK202">
            <v>195</v>
          </cell>
        </row>
        <row r="203">
          <cell r="E203" t="str">
            <v>Syracuse</v>
          </cell>
          <cell r="L203">
            <v>270</v>
          </cell>
          <cell r="BK203">
            <v>143</v>
          </cell>
        </row>
        <row r="204">
          <cell r="E204" t="str">
            <v>Syracuse</v>
          </cell>
          <cell r="L204">
            <v>34</v>
          </cell>
          <cell r="BK204">
            <v>48</v>
          </cell>
        </row>
        <row r="205">
          <cell r="E205" t="str">
            <v>Syracuse</v>
          </cell>
          <cell r="L205">
            <v>237</v>
          </cell>
          <cell r="BK205">
            <v>89</v>
          </cell>
        </row>
        <row r="206">
          <cell r="E206" t="str">
            <v>Syracuse</v>
          </cell>
          <cell r="L206">
            <v>99</v>
          </cell>
          <cell r="BK206">
            <v>0</v>
          </cell>
        </row>
        <row r="207">
          <cell r="E207" t="str">
            <v>Syracuse</v>
          </cell>
          <cell r="L207">
            <v>76</v>
          </cell>
          <cell r="BK207">
            <v>39</v>
          </cell>
        </row>
        <row r="208">
          <cell r="E208" t="str">
            <v>Syracuse</v>
          </cell>
          <cell r="L208">
            <v>33</v>
          </cell>
          <cell r="BK208">
            <v>19</v>
          </cell>
        </row>
        <row r="209">
          <cell r="E209" t="str">
            <v>Dewitt</v>
          </cell>
          <cell r="L209">
            <v>242</v>
          </cell>
          <cell r="BK209">
            <v>63</v>
          </cell>
        </row>
        <row r="210">
          <cell r="E210" t="str">
            <v>Dewitt</v>
          </cell>
          <cell r="L210">
            <v>322</v>
          </cell>
          <cell r="BK210">
            <v>371</v>
          </cell>
        </row>
        <row r="211">
          <cell r="E211" t="str">
            <v>Dewitt</v>
          </cell>
          <cell r="L211">
            <v>227</v>
          </cell>
          <cell r="BK211">
            <v>178</v>
          </cell>
        </row>
        <row r="212">
          <cell r="E212" t="str">
            <v>Dewitt</v>
          </cell>
          <cell r="L212">
            <v>124</v>
          </cell>
          <cell r="BK212">
            <v>0</v>
          </cell>
        </row>
        <row r="213">
          <cell r="E213" t="str">
            <v>Dewitt</v>
          </cell>
          <cell r="L213">
            <v>59</v>
          </cell>
          <cell r="BK213">
            <v>308</v>
          </cell>
        </row>
        <row r="214">
          <cell r="E214" t="str">
            <v>Manlius</v>
          </cell>
          <cell r="L214">
            <v>107</v>
          </cell>
          <cell r="BK214">
            <v>225</v>
          </cell>
        </row>
        <row r="215">
          <cell r="E215" t="str">
            <v>Manlius</v>
          </cell>
          <cell r="L215">
            <v>535</v>
          </cell>
          <cell r="BK215">
            <v>53</v>
          </cell>
        </row>
        <row r="216">
          <cell r="E216" t="str">
            <v>Syracuse</v>
          </cell>
          <cell r="L216">
            <v>127</v>
          </cell>
          <cell r="BK216">
            <v>0</v>
          </cell>
        </row>
        <row r="217">
          <cell r="E217" t="str">
            <v>Syracuse</v>
          </cell>
          <cell r="L217">
            <v>19</v>
          </cell>
          <cell r="BK217">
            <v>146</v>
          </cell>
        </row>
        <row r="218">
          <cell r="E218" t="str">
            <v>Dewitt</v>
          </cell>
          <cell r="L218">
            <v>33</v>
          </cell>
          <cell r="BK218">
            <v>73</v>
          </cell>
        </row>
        <row r="219">
          <cell r="E219" t="str">
            <v>Syracuse</v>
          </cell>
          <cell r="L219">
            <v>165</v>
          </cell>
          <cell r="BK219">
            <v>30</v>
          </cell>
        </row>
        <row r="220">
          <cell r="E220" t="str">
            <v>Syracuse</v>
          </cell>
          <cell r="L220">
            <v>585</v>
          </cell>
          <cell r="BK220">
            <v>106</v>
          </cell>
        </row>
        <row r="221">
          <cell r="E221" t="str">
            <v>Manlius</v>
          </cell>
          <cell r="L221">
            <v>185</v>
          </cell>
          <cell r="BK221">
            <v>72</v>
          </cell>
        </row>
        <row r="222">
          <cell r="E222" t="str">
            <v>Manlius</v>
          </cell>
          <cell r="L222">
            <v>472</v>
          </cell>
          <cell r="BK222">
            <v>199</v>
          </cell>
        </row>
        <row r="223">
          <cell r="E223" t="str">
            <v>Manlius</v>
          </cell>
          <cell r="L223">
            <v>324</v>
          </cell>
          <cell r="BK223">
            <v>519</v>
          </cell>
        </row>
        <row r="224">
          <cell r="E224" t="str">
            <v>Manlius</v>
          </cell>
          <cell r="L224">
            <v>599</v>
          </cell>
          <cell r="BK224">
            <v>92</v>
          </cell>
        </row>
        <row r="225">
          <cell r="E225" t="str">
            <v>Manlius</v>
          </cell>
          <cell r="L225">
            <v>585</v>
          </cell>
          <cell r="BK225">
            <v>62</v>
          </cell>
        </row>
        <row r="226">
          <cell r="E226" t="str">
            <v>Manlius</v>
          </cell>
          <cell r="L226">
            <v>494</v>
          </cell>
          <cell r="BK226">
            <v>390</v>
          </cell>
        </row>
        <row r="227">
          <cell r="E227" t="str">
            <v>Manlius</v>
          </cell>
          <cell r="L227">
            <v>73</v>
          </cell>
          <cell r="BK227">
            <v>463</v>
          </cell>
        </row>
        <row r="228">
          <cell r="E228" t="str">
            <v>Sullivan</v>
          </cell>
          <cell r="L228">
            <v>205</v>
          </cell>
          <cell r="BK228">
            <v>0</v>
          </cell>
        </row>
        <row r="229">
          <cell r="E229" t="str">
            <v>Sullivan</v>
          </cell>
          <cell r="L229">
            <v>173</v>
          </cell>
          <cell r="BK229">
            <v>310</v>
          </cell>
        </row>
        <row r="230">
          <cell r="E230" t="str">
            <v>Sullivan</v>
          </cell>
          <cell r="L230">
            <v>94</v>
          </cell>
          <cell r="BK230">
            <v>14</v>
          </cell>
        </row>
        <row r="231">
          <cell r="E231" t="str">
            <v>Sullivan</v>
          </cell>
          <cell r="L231">
            <v>54</v>
          </cell>
          <cell r="BK231">
            <v>8</v>
          </cell>
        </row>
        <row r="232">
          <cell r="E232" t="str">
            <v>Syracuse</v>
          </cell>
          <cell r="L232">
            <v>274</v>
          </cell>
          <cell r="BK232">
            <v>25</v>
          </cell>
        </row>
        <row r="233">
          <cell r="E233" t="str">
            <v>Dewitt</v>
          </cell>
          <cell r="L233">
            <v>339</v>
          </cell>
          <cell r="BK233">
            <v>21</v>
          </cell>
        </row>
        <row r="234">
          <cell r="E234" t="str">
            <v>Syracuse</v>
          </cell>
          <cell r="L234">
            <v>144</v>
          </cell>
          <cell r="BK234">
            <v>155</v>
          </cell>
        </row>
        <row r="235">
          <cell r="E235" t="str">
            <v>Syracuse</v>
          </cell>
          <cell r="L235">
            <v>201</v>
          </cell>
          <cell r="BK235">
            <v>9</v>
          </cell>
        </row>
        <row r="236">
          <cell r="E236" t="str">
            <v>Syracuse</v>
          </cell>
          <cell r="L236">
            <v>62</v>
          </cell>
          <cell r="BK236">
            <v>36</v>
          </cell>
        </row>
        <row r="237">
          <cell r="E237" t="str">
            <v>Syracuse</v>
          </cell>
          <cell r="L237">
            <v>265</v>
          </cell>
          <cell r="BK237">
            <v>20</v>
          </cell>
        </row>
        <row r="238">
          <cell r="E238" t="str">
            <v>Syracuse</v>
          </cell>
          <cell r="L238">
            <v>167</v>
          </cell>
          <cell r="BK238">
            <v>25</v>
          </cell>
        </row>
        <row r="239">
          <cell r="E239" t="str">
            <v>Syracuse</v>
          </cell>
          <cell r="L239">
            <v>95</v>
          </cell>
          <cell r="BK239">
            <v>30</v>
          </cell>
        </row>
        <row r="240">
          <cell r="E240" t="str">
            <v>Syracuse</v>
          </cell>
          <cell r="L240">
            <v>218</v>
          </cell>
          <cell r="BK240">
            <v>9</v>
          </cell>
        </row>
        <row r="241">
          <cell r="E241" t="str">
            <v>Dewitt</v>
          </cell>
          <cell r="L241">
            <v>279</v>
          </cell>
          <cell r="BK241">
            <v>94</v>
          </cell>
        </row>
        <row r="242">
          <cell r="E242" t="str">
            <v>Syracuse</v>
          </cell>
          <cell r="L242">
            <v>24</v>
          </cell>
          <cell r="BK242">
            <v>143</v>
          </cell>
        </row>
        <row r="243">
          <cell r="E243" t="str">
            <v>Syracuse</v>
          </cell>
          <cell r="L243">
            <v>524</v>
          </cell>
          <cell r="BK243">
            <v>90</v>
          </cell>
        </row>
        <row r="244">
          <cell r="E244" t="str">
            <v>Syracuse</v>
          </cell>
          <cell r="L244">
            <v>719</v>
          </cell>
          <cell r="BK244">
            <v>297</v>
          </cell>
        </row>
        <row r="245">
          <cell r="E245" t="str">
            <v>Manlius</v>
          </cell>
          <cell r="L245">
            <v>661</v>
          </cell>
          <cell r="BK245">
            <v>527</v>
          </cell>
        </row>
        <row r="246">
          <cell r="E246" t="str">
            <v>Manlius</v>
          </cell>
          <cell r="L246">
            <v>113</v>
          </cell>
          <cell r="BK246">
            <v>1616</v>
          </cell>
        </row>
        <row r="247">
          <cell r="E247" t="str">
            <v>Dewitt</v>
          </cell>
          <cell r="L247">
            <v>24</v>
          </cell>
          <cell r="BK247">
            <v>1218</v>
          </cell>
        </row>
        <row r="248">
          <cell r="E248" t="str">
            <v>Dewitt</v>
          </cell>
          <cell r="L248">
            <v>6</v>
          </cell>
          <cell r="BK248">
            <v>400</v>
          </cell>
        </row>
        <row r="249">
          <cell r="E249" t="str">
            <v>Dewitt</v>
          </cell>
          <cell r="L249">
            <v>478</v>
          </cell>
          <cell r="BK249">
            <v>323</v>
          </cell>
        </row>
        <row r="250">
          <cell r="E250" t="str">
            <v>Dewitt</v>
          </cell>
          <cell r="L250">
            <v>499</v>
          </cell>
          <cell r="BK250">
            <v>371</v>
          </cell>
        </row>
        <row r="251">
          <cell r="E251" t="str">
            <v>Dewitt</v>
          </cell>
          <cell r="L251">
            <v>441</v>
          </cell>
          <cell r="BK251">
            <v>463</v>
          </cell>
        </row>
        <row r="252">
          <cell r="E252" t="str">
            <v>Dewitt</v>
          </cell>
          <cell r="L252">
            <v>312</v>
          </cell>
          <cell r="BK252">
            <v>5</v>
          </cell>
        </row>
        <row r="253">
          <cell r="E253" t="str">
            <v>Dewitt</v>
          </cell>
          <cell r="L253">
            <v>40</v>
          </cell>
          <cell r="BK253">
            <v>1979</v>
          </cell>
        </row>
        <row r="254">
          <cell r="E254" t="str">
            <v>Dewitt</v>
          </cell>
          <cell r="L254">
            <v>0</v>
          </cell>
          <cell r="BK254">
            <v>276</v>
          </cell>
        </row>
        <row r="255">
          <cell r="E255" t="str">
            <v>Dewitt</v>
          </cell>
          <cell r="L255">
            <v>15</v>
          </cell>
          <cell r="BK255">
            <v>1024</v>
          </cell>
        </row>
        <row r="256">
          <cell r="E256" t="str">
            <v>Dewitt</v>
          </cell>
          <cell r="L256">
            <v>6</v>
          </cell>
          <cell r="BK256">
            <v>619</v>
          </cell>
        </row>
        <row r="257">
          <cell r="E257" t="str">
            <v>Dewitt</v>
          </cell>
          <cell r="L257">
            <v>318</v>
          </cell>
          <cell r="BK257">
            <v>365</v>
          </cell>
        </row>
        <row r="258">
          <cell r="E258" t="str">
            <v>Dewitt</v>
          </cell>
          <cell r="L258">
            <v>78</v>
          </cell>
          <cell r="BK258">
            <v>531</v>
          </cell>
        </row>
        <row r="259">
          <cell r="E259" t="str">
            <v>Manlius</v>
          </cell>
          <cell r="L259">
            <v>113</v>
          </cell>
          <cell r="BK259">
            <v>15</v>
          </cell>
        </row>
        <row r="260">
          <cell r="E260" t="str">
            <v>Syracuse</v>
          </cell>
          <cell r="L260">
            <v>101</v>
          </cell>
          <cell r="BK260">
            <v>29</v>
          </cell>
        </row>
        <row r="261">
          <cell r="E261" t="str">
            <v>Syracuse</v>
          </cell>
          <cell r="L261">
            <v>379</v>
          </cell>
          <cell r="BK261">
            <v>25</v>
          </cell>
        </row>
        <row r="262">
          <cell r="E262" t="str">
            <v>Syracuse</v>
          </cell>
          <cell r="L262">
            <v>143</v>
          </cell>
          <cell r="BK262">
            <v>5</v>
          </cell>
        </row>
        <row r="263">
          <cell r="E263" t="str">
            <v>Elbridge</v>
          </cell>
          <cell r="L263">
            <v>228</v>
          </cell>
          <cell r="BK263">
            <v>239</v>
          </cell>
        </row>
        <row r="264">
          <cell r="E264" t="str">
            <v>Syracuse</v>
          </cell>
          <cell r="L264">
            <v>194</v>
          </cell>
          <cell r="BK264">
            <v>39</v>
          </cell>
        </row>
        <row r="265">
          <cell r="E265" t="str">
            <v>Syracuse</v>
          </cell>
          <cell r="L265">
            <v>494</v>
          </cell>
          <cell r="BK265">
            <v>83</v>
          </cell>
        </row>
        <row r="266">
          <cell r="E266" t="str">
            <v>Syracuse</v>
          </cell>
          <cell r="L266">
            <v>271</v>
          </cell>
          <cell r="BK266">
            <v>178</v>
          </cell>
        </row>
        <row r="267">
          <cell r="E267" t="str">
            <v>Syracuse</v>
          </cell>
          <cell r="L267">
            <v>375</v>
          </cell>
          <cell r="BK267">
            <v>66</v>
          </cell>
        </row>
        <row r="268">
          <cell r="E268" t="str">
            <v>Syracuse</v>
          </cell>
          <cell r="L268">
            <v>421</v>
          </cell>
          <cell r="BK268">
            <v>112</v>
          </cell>
        </row>
        <row r="269">
          <cell r="E269" t="str">
            <v>Syracuse</v>
          </cell>
          <cell r="L269">
            <v>296</v>
          </cell>
          <cell r="BK269">
            <v>51</v>
          </cell>
        </row>
        <row r="270">
          <cell r="E270" t="str">
            <v>Syracuse</v>
          </cell>
          <cell r="L270">
            <v>260</v>
          </cell>
          <cell r="BK270">
            <v>2</v>
          </cell>
        </row>
        <row r="271">
          <cell r="E271" t="str">
            <v>Syracuse</v>
          </cell>
          <cell r="L271">
            <v>204</v>
          </cell>
          <cell r="BK271">
            <v>200</v>
          </cell>
        </row>
        <row r="272">
          <cell r="E272" t="str">
            <v>Syracuse</v>
          </cell>
          <cell r="L272">
            <v>461</v>
          </cell>
          <cell r="BK272">
            <v>30</v>
          </cell>
        </row>
        <row r="273">
          <cell r="E273" t="str">
            <v>Syracuse</v>
          </cell>
          <cell r="L273">
            <v>0</v>
          </cell>
          <cell r="BK273">
            <v>0</v>
          </cell>
        </row>
        <row r="274">
          <cell r="E274" t="str">
            <v>Syracuse</v>
          </cell>
          <cell r="L274">
            <v>154</v>
          </cell>
          <cell r="BK274">
            <v>16</v>
          </cell>
        </row>
        <row r="275">
          <cell r="E275" t="str">
            <v>Syracuse</v>
          </cell>
          <cell r="L275">
            <v>142</v>
          </cell>
          <cell r="BK275">
            <v>20</v>
          </cell>
        </row>
        <row r="276">
          <cell r="E276" t="str">
            <v>Syracuse</v>
          </cell>
          <cell r="L276">
            <v>704</v>
          </cell>
          <cell r="BK276">
            <v>25</v>
          </cell>
        </row>
        <row r="277">
          <cell r="E277" t="str">
            <v>Syracuse</v>
          </cell>
          <cell r="L277">
            <v>281</v>
          </cell>
          <cell r="BK277">
            <v>25</v>
          </cell>
        </row>
        <row r="278">
          <cell r="E278" t="str">
            <v>Syracuse</v>
          </cell>
          <cell r="L278">
            <v>347</v>
          </cell>
          <cell r="BK278">
            <v>199</v>
          </cell>
        </row>
        <row r="279">
          <cell r="E279" t="str">
            <v>Syracuse</v>
          </cell>
          <cell r="L279">
            <v>123</v>
          </cell>
          <cell r="BK279">
            <v>11</v>
          </cell>
        </row>
        <row r="280">
          <cell r="E280" t="str">
            <v>Syracuse</v>
          </cell>
          <cell r="L280">
            <v>85</v>
          </cell>
          <cell r="BK280">
            <v>10</v>
          </cell>
        </row>
        <row r="281">
          <cell r="E281" t="str">
            <v>Syracuse</v>
          </cell>
          <cell r="L281">
            <v>190</v>
          </cell>
          <cell r="BK281">
            <v>35</v>
          </cell>
        </row>
        <row r="282">
          <cell r="E282" t="str">
            <v>Syracuse</v>
          </cell>
          <cell r="L282">
            <v>60</v>
          </cell>
          <cell r="BK282">
            <v>10</v>
          </cell>
        </row>
        <row r="283">
          <cell r="E283" t="str">
            <v>Syracuse</v>
          </cell>
          <cell r="L283">
            <v>262</v>
          </cell>
          <cell r="BK283">
            <v>225</v>
          </cell>
        </row>
        <row r="284">
          <cell r="E284" t="str">
            <v>Syracuse</v>
          </cell>
          <cell r="L284">
            <v>505</v>
          </cell>
          <cell r="BK284">
            <v>17</v>
          </cell>
        </row>
        <row r="285">
          <cell r="E285" t="str">
            <v>Syracuse</v>
          </cell>
          <cell r="L285">
            <v>91</v>
          </cell>
          <cell r="BK285">
            <v>10</v>
          </cell>
        </row>
        <row r="286">
          <cell r="E286" t="str">
            <v>Syracuse</v>
          </cell>
          <cell r="L286">
            <v>131</v>
          </cell>
          <cell r="BK286">
            <v>11</v>
          </cell>
        </row>
        <row r="287">
          <cell r="E287" t="str">
            <v>Syracuse</v>
          </cell>
          <cell r="L287">
            <v>54</v>
          </cell>
          <cell r="BK287">
            <v>88</v>
          </cell>
        </row>
        <row r="288">
          <cell r="E288" t="str">
            <v>Syracuse</v>
          </cell>
          <cell r="L288">
            <v>199</v>
          </cell>
          <cell r="BK288">
            <v>21</v>
          </cell>
        </row>
        <row r="289">
          <cell r="E289" t="str">
            <v>Syracuse</v>
          </cell>
          <cell r="L289">
            <v>15</v>
          </cell>
          <cell r="BK289">
            <v>8</v>
          </cell>
        </row>
        <row r="290">
          <cell r="E290" t="str">
            <v>Syracuse</v>
          </cell>
          <cell r="L290">
            <v>467</v>
          </cell>
          <cell r="BK290">
            <v>564</v>
          </cell>
        </row>
        <row r="291">
          <cell r="E291" t="str">
            <v>Syracuse</v>
          </cell>
          <cell r="L291">
            <v>109</v>
          </cell>
          <cell r="BK291">
            <v>496</v>
          </cell>
        </row>
        <row r="292">
          <cell r="E292" t="str">
            <v>Syracuse</v>
          </cell>
          <cell r="L292">
            <v>178</v>
          </cell>
          <cell r="BK292">
            <v>101</v>
          </cell>
        </row>
        <row r="293">
          <cell r="E293" t="str">
            <v>Syracuse</v>
          </cell>
          <cell r="L293">
            <v>35</v>
          </cell>
          <cell r="BK293">
            <v>49</v>
          </cell>
        </row>
        <row r="294">
          <cell r="E294" t="str">
            <v>Onondaga</v>
          </cell>
          <cell r="L294">
            <v>52</v>
          </cell>
          <cell r="BK294">
            <v>0</v>
          </cell>
        </row>
        <row r="295">
          <cell r="E295" t="str">
            <v>Syracuse</v>
          </cell>
          <cell r="L295">
            <v>205</v>
          </cell>
          <cell r="BK295">
            <v>4</v>
          </cell>
        </row>
        <row r="296">
          <cell r="E296" t="str">
            <v>Manlius</v>
          </cell>
          <cell r="L296">
            <v>454</v>
          </cell>
          <cell r="BK296">
            <v>514</v>
          </cell>
        </row>
        <row r="297">
          <cell r="E297" t="str">
            <v>Syracuse</v>
          </cell>
          <cell r="L297">
            <v>145</v>
          </cell>
          <cell r="BK297">
            <v>10</v>
          </cell>
        </row>
        <row r="298">
          <cell r="E298" t="str">
            <v>Syracuse</v>
          </cell>
          <cell r="L298">
            <v>159</v>
          </cell>
          <cell r="BK298">
            <v>0</v>
          </cell>
        </row>
        <row r="299">
          <cell r="E299" t="str">
            <v>Syracuse</v>
          </cell>
          <cell r="L299">
            <v>488</v>
          </cell>
          <cell r="BK299">
            <v>236</v>
          </cell>
        </row>
        <row r="300">
          <cell r="E300" t="str">
            <v>Syracuse</v>
          </cell>
          <cell r="L300">
            <v>12</v>
          </cell>
          <cell r="BK300">
            <v>29</v>
          </cell>
        </row>
        <row r="301">
          <cell r="E301" t="str">
            <v>Syracuse</v>
          </cell>
          <cell r="L301">
            <v>91</v>
          </cell>
          <cell r="BK301">
            <v>21</v>
          </cell>
        </row>
        <row r="302">
          <cell r="E302" t="str">
            <v>Dewitt</v>
          </cell>
          <cell r="L302">
            <v>590</v>
          </cell>
          <cell r="BK302">
            <v>189</v>
          </cell>
        </row>
        <row r="303">
          <cell r="E303" t="str">
            <v>Onondaga</v>
          </cell>
          <cell r="L303">
            <v>328</v>
          </cell>
          <cell r="BK303">
            <v>157</v>
          </cell>
        </row>
        <row r="304">
          <cell r="E304" t="str">
            <v>Geddes</v>
          </cell>
          <cell r="L304">
            <v>459</v>
          </cell>
          <cell r="BK304">
            <v>216</v>
          </cell>
        </row>
        <row r="305">
          <cell r="E305" t="str">
            <v>Camillus</v>
          </cell>
          <cell r="L305">
            <v>801</v>
          </cell>
          <cell r="BK305">
            <v>8</v>
          </cell>
        </row>
        <row r="306">
          <cell r="E306" t="str">
            <v>Geddes</v>
          </cell>
          <cell r="L306">
            <v>174</v>
          </cell>
          <cell r="BK306">
            <v>45</v>
          </cell>
        </row>
        <row r="307">
          <cell r="E307" t="str">
            <v>Geddes</v>
          </cell>
          <cell r="L307">
            <v>212</v>
          </cell>
          <cell r="BK307">
            <v>17</v>
          </cell>
        </row>
        <row r="308">
          <cell r="E308" t="str">
            <v>Geddes</v>
          </cell>
          <cell r="L308">
            <v>503</v>
          </cell>
          <cell r="BK308">
            <v>29</v>
          </cell>
        </row>
        <row r="309">
          <cell r="E309" t="str">
            <v>Onondaga</v>
          </cell>
          <cell r="L309">
            <v>83</v>
          </cell>
          <cell r="BK309">
            <v>29</v>
          </cell>
        </row>
        <row r="310">
          <cell r="E310" t="str">
            <v>Camillus</v>
          </cell>
          <cell r="L310">
            <v>533</v>
          </cell>
          <cell r="BK310">
            <v>0</v>
          </cell>
        </row>
        <row r="311">
          <cell r="E311" t="str">
            <v>Camillus</v>
          </cell>
          <cell r="L311">
            <v>46</v>
          </cell>
          <cell r="BK311">
            <v>0</v>
          </cell>
        </row>
        <row r="312">
          <cell r="E312" t="str">
            <v>Camillus</v>
          </cell>
          <cell r="L312">
            <v>176</v>
          </cell>
          <cell r="BK312">
            <v>154</v>
          </cell>
        </row>
        <row r="313">
          <cell r="E313" t="str">
            <v>Camillus</v>
          </cell>
          <cell r="L313">
            <v>267</v>
          </cell>
          <cell r="BK313">
            <v>117</v>
          </cell>
        </row>
        <row r="314">
          <cell r="E314" t="str">
            <v>Camillus</v>
          </cell>
          <cell r="L314">
            <v>163</v>
          </cell>
          <cell r="BK314">
            <v>182</v>
          </cell>
        </row>
        <row r="315">
          <cell r="E315" t="str">
            <v>Camillus</v>
          </cell>
          <cell r="L315">
            <v>1311</v>
          </cell>
          <cell r="BK315">
            <v>641</v>
          </cell>
        </row>
        <row r="316">
          <cell r="E316" t="str">
            <v>Onondaga</v>
          </cell>
          <cell r="L316">
            <v>132</v>
          </cell>
          <cell r="BK316">
            <v>0</v>
          </cell>
        </row>
        <row r="317">
          <cell r="E317" t="str">
            <v>Syracuse</v>
          </cell>
          <cell r="L317">
            <v>262</v>
          </cell>
          <cell r="BK317">
            <v>5</v>
          </cell>
        </row>
        <row r="318">
          <cell r="E318" t="str">
            <v>Syracuse</v>
          </cell>
          <cell r="L318">
            <v>173</v>
          </cell>
          <cell r="BK318">
            <v>25</v>
          </cell>
        </row>
        <row r="319">
          <cell r="E319" t="str">
            <v>Dewitt</v>
          </cell>
          <cell r="L319">
            <v>284</v>
          </cell>
          <cell r="BK319">
            <v>150</v>
          </cell>
        </row>
        <row r="320">
          <cell r="E320" t="str">
            <v>Syracuse</v>
          </cell>
          <cell r="L320">
            <v>183</v>
          </cell>
          <cell r="BK320">
            <v>0</v>
          </cell>
        </row>
        <row r="321">
          <cell r="E321" t="str">
            <v>Syracuse</v>
          </cell>
          <cell r="L321">
            <v>265</v>
          </cell>
          <cell r="BK321">
            <v>14</v>
          </cell>
        </row>
        <row r="322">
          <cell r="E322" t="str">
            <v>Syracuse</v>
          </cell>
          <cell r="L322">
            <v>147</v>
          </cell>
          <cell r="BK322">
            <v>112</v>
          </cell>
        </row>
        <row r="323">
          <cell r="E323" t="str">
            <v>Syracuse</v>
          </cell>
          <cell r="L323">
            <v>158</v>
          </cell>
          <cell r="BK323">
            <v>5</v>
          </cell>
        </row>
        <row r="324">
          <cell r="E324" t="str">
            <v>Syracuse</v>
          </cell>
          <cell r="L324">
            <v>141</v>
          </cell>
          <cell r="BK324">
            <v>35</v>
          </cell>
        </row>
        <row r="325">
          <cell r="E325" t="str">
            <v>Syracuse</v>
          </cell>
          <cell r="L325">
            <v>57</v>
          </cell>
          <cell r="BK325">
            <v>40</v>
          </cell>
        </row>
        <row r="326">
          <cell r="E326" t="str">
            <v>Syracuse</v>
          </cell>
          <cell r="L326">
            <v>74</v>
          </cell>
          <cell r="BK326">
            <v>0</v>
          </cell>
        </row>
        <row r="327">
          <cell r="E327" t="str">
            <v>Syracuse</v>
          </cell>
          <cell r="L327">
            <v>110</v>
          </cell>
          <cell r="BK327">
            <v>97</v>
          </cell>
        </row>
        <row r="328">
          <cell r="E328" t="str">
            <v>Dewitt</v>
          </cell>
          <cell r="L328">
            <v>164</v>
          </cell>
          <cell r="BK328">
            <v>2630</v>
          </cell>
        </row>
        <row r="329">
          <cell r="E329" t="str">
            <v>Dewitt</v>
          </cell>
          <cell r="L329">
            <v>1</v>
          </cell>
          <cell r="BK329">
            <v>1549</v>
          </cell>
        </row>
        <row r="330">
          <cell r="E330" t="str">
            <v>Dewitt</v>
          </cell>
          <cell r="L330">
            <v>0</v>
          </cell>
          <cell r="BK330">
            <v>667</v>
          </cell>
        </row>
        <row r="331">
          <cell r="E331" t="str">
            <v>Syracuse</v>
          </cell>
          <cell r="L331">
            <v>398</v>
          </cell>
          <cell r="BK331">
            <v>338</v>
          </cell>
        </row>
        <row r="332">
          <cell r="E332" t="str">
            <v>Dewitt</v>
          </cell>
          <cell r="L332">
            <v>17</v>
          </cell>
          <cell r="BK332">
            <v>2302</v>
          </cell>
        </row>
        <row r="333">
          <cell r="E333" t="str">
            <v>Onondaga</v>
          </cell>
          <cell r="L333">
            <v>74</v>
          </cell>
          <cell r="BK333">
            <v>126</v>
          </cell>
        </row>
        <row r="334">
          <cell r="E334" t="str">
            <v>Onondaga</v>
          </cell>
          <cell r="L334">
            <v>132</v>
          </cell>
          <cell r="BK334">
            <v>66</v>
          </cell>
        </row>
        <row r="335">
          <cell r="E335" t="str">
            <v>Syracuse</v>
          </cell>
          <cell r="L335">
            <v>308</v>
          </cell>
          <cell r="BK335">
            <v>10</v>
          </cell>
        </row>
        <row r="336">
          <cell r="E336" t="str">
            <v>Syracuse</v>
          </cell>
          <cell r="L336">
            <v>77</v>
          </cell>
          <cell r="BK336">
            <v>42</v>
          </cell>
        </row>
        <row r="337">
          <cell r="E337" t="str">
            <v>Syracuse</v>
          </cell>
          <cell r="L337">
            <v>148</v>
          </cell>
          <cell r="BK337">
            <v>104</v>
          </cell>
        </row>
        <row r="338">
          <cell r="E338" t="str">
            <v>Syracuse</v>
          </cell>
          <cell r="L338">
            <v>36</v>
          </cell>
          <cell r="BK338">
            <v>167</v>
          </cell>
        </row>
        <row r="339">
          <cell r="E339" t="str">
            <v>Syracuse</v>
          </cell>
          <cell r="L339">
            <v>50</v>
          </cell>
          <cell r="BK339">
            <v>30</v>
          </cell>
        </row>
        <row r="340">
          <cell r="E340" t="str">
            <v>Syracuse</v>
          </cell>
          <cell r="L340">
            <v>83</v>
          </cell>
          <cell r="BK340">
            <v>193</v>
          </cell>
        </row>
        <row r="341">
          <cell r="E341" t="str">
            <v>Syracuse</v>
          </cell>
          <cell r="L341">
            <v>0</v>
          </cell>
          <cell r="BK341">
            <v>55</v>
          </cell>
        </row>
        <row r="342">
          <cell r="E342" t="str">
            <v>Syracuse</v>
          </cell>
          <cell r="L342">
            <v>60</v>
          </cell>
          <cell r="BK342">
            <v>73</v>
          </cell>
        </row>
        <row r="343">
          <cell r="E343" t="str">
            <v>Syracuse</v>
          </cell>
          <cell r="L343">
            <v>1</v>
          </cell>
          <cell r="BK343">
            <v>97</v>
          </cell>
        </row>
        <row r="344">
          <cell r="E344" t="str">
            <v>Syracuse</v>
          </cell>
          <cell r="L344">
            <v>55</v>
          </cell>
          <cell r="BK344">
            <v>60</v>
          </cell>
        </row>
        <row r="345">
          <cell r="E345" t="str">
            <v>Syracuse</v>
          </cell>
          <cell r="L345">
            <v>75</v>
          </cell>
          <cell r="BK345">
            <v>846</v>
          </cell>
        </row>
        <row r="346">
          <cell r="E346" t="str">
            <v>Syracuse</v>
          </cell>
          <cell r="L346">
            <v>1</v>
          </cell>
          <cell r="BK346">
            <v>132</v>
          </cell>
        </row>
        <row r="347">
          <cell r="E347" t="str">
            <v>Syracuse</v>
          </cell>
          <cell r="L347">
            <v>12</v>
          </cell>
          <cell r="BK347">
            <v>1048</v>
          </cell>
        </row>
        <row r="348">
          <cell r="E348" t="str">
            <v>Syracuse</v>
          </cell>
          <cell r="L348">
            <v>0</v>
          </cell>
          <cell r="BK348">
            <v>134</v>
          </cell>
        </row>
        <row r="349">
          <cell r="E349" t="str">
            <v>Syracuse</v>
          </cell>
          <cell r="L349">
            <v>38</v>
          </cell>
          <cell r="BK349">
            <v>603</v>
          </cell>
        </row>
        <row r="350">
          <cell r="E350" t="str">
            <v>Syracuse</v>
          </cell>
          <cell r="L350">
            <v>220</v>
          </cell>
          <cell r="BK350">
            <v>76</v>
          </cell>
        </row>
        <row r="351">
          <cell r="E351" t="str">
            <v>Syracuse</v>
          </cell>
          <cell r="L351">
            <v>0</v>
          </cell>
          <cell r="BK351">
            <v>0</v>
          </cell>
        </row>
        <row r="352">
          <cell r="E352" t="str">
            <v>Dewitt</v>
          </cell>
          <cell r="L352">
            <v>112</v>
          </cell>
          <cell r="BK352">
            <v>336</v>
          </cell>
        </row>
        <row r="353">
          <cell r="E353" t="str">
            <v>Dewitt</v>
          </cell>
          <cell r="L353">
            <v>157</v>
          </cell>
          <cell r="BK353">
            <v>801</v>
          </cell>
        </row>
        <row r="354">
          <cell r="E354" t="str">
            <v>Dewitt</v>
          </cell>
          <cell r="L354">
            <v>113</v>
          </cell>
          <cell r="BK354">
            <v>2351</v>
          </cell>
        </row>
        <row r="355">
          <cell r="E355" t="str">
            <v>Dewitt</v>
          </cell>
          <cell r="L355">
            <v>140</v>
          </cell>
          <cell r="BK355">
            <v>250</v>
          </cell>
        </row>
        <row r="356">
          <cell r="E356" t="str">
            <v>Dewitt</v>
          </cell>
          <cell r="L356">
            <v>364</v>
          </cell>
          <cell r="BK356">
            <v>513</v>
          </cell>
        </row>
        <row r="357">
          <cell r="E357" t="str">
            <v>Dewitt</v>
          </cell>
          <cell r="L357">
            <v>85</v>
          </cell>
          <cell r="BK357">
            <v>431</v>
          </cell>
        </row>
        <row r="358">
          <cell r="E358" t="str">
            <v>Syracuse</v>
          </cell>
          <cell r="L358">
            <v>0</v>
          </cell>
          <cell r="BK358">
            <v>1026</v>
          </cell>
        </row>
        <row r="359">
          <cell r="E359" t="str">
            <v>Syracuse</v>
          </cell>
          <cell r="L359">
            <v>365</v>
          </cell>
          <cell r="BK359">
            <v>465</v>
          </cell>
        </row>
        <row r="360">
          <cell r="E360" t="str">
            <v>Syracuse</v>
          </cell>
          <cell r="L360">
            <v>481</v>
          </cell>
          <cell r="BK360">
            <v>0</v>
          </cell>
        </row>
        <row r="361">
          <cell r="E361" t="str">
            <v>Manlius</v>
          </cell>
          <cell r="L361">
            <v>257</v>
          </cell>
          <cell r="BK361">
            <v>305</v>
          </cell>
        </row>
        <row r="362">
          <cell r="E362" t="str">
            <v>Dewitt</v>
          </cell>
          <cell r="L362">
            <v>277</v>
          </cell>
          <cell r="BK362">
            <v>233</v>
          </cell>
        </row>
        <row r="363">
          <cell r="E363" t="str">
            <v>Dewitt</v>
          </cell>
          <cell r="L363">
            <v>311</v>
          </cell>
          <cell r="BK363">
            <v>448</v>
          </cell>
        </row>
        <row r="364">
          <cell r="E364" t="str">
            <v>Dewitt</v>
          </cell>
          <cell r="L364">
            <v>135</v>
          </cell>
          <cell r="BK364">
            <v>298</v>
          </cell>
        </row>
        <row r="365">
          <cell r="E365" t="str">
            <v>Dewitt</v>
          </cell>
          <cell r="L365">
            <v>235</v>
          </cell>
          <cell r="BK365">
            <v>115</v>
          </cell>
        </row>
        <row r="366">
          <cell r="E366" t="str">
            <v>Geddes</v>
          </cell>
          <cell r="L366">
            <v>22</v>
          </cell>
          <cell r="BK366">
            <v>678</v>
          </cell>
        </row>
        <row r="367">
          <cell r="E367" t="str">
            <v>Syracuse</v>
          </cell>
          <cell r="L367">
            <v>149</v>
          </cell>
          <cell r="BK367">
            <v>64</v>
          </cell>
        </row>
        <row r="368">
          <cell r="E368" t="str">
            <v>Syracuse</v>
          </cell>
          <cell r="L368">
            <v>150</v>
          </cell>
          <cell r="BK368">
            <v>243</v>
          </cell>
        </row>
        <row r="369">
          <cell r="E369" t="str">
            <v>Syracuse</v>
          </cell>
          <cell r="L369">
            <v>155</v>
          </cell>
          <cell r="BK369">
            <v>30</v>
          </cell>
        </row>
        <row r="370">
          <cell r="E370" t="str">
            <v>Syracuse</v>
          </cell>
          <cell r="L370">
            <v>342</v>
          </cell>
          <cell r="BK370">
            <v>404</v>
          </cell>
        </row>
        <row r="371">
          <cell r="E371" t="str">
            <v>Syracuse</v>
          </cell>
          <cell r="L371">
            <v>146</v>
          </cell>
          <cell r="BK371">
            <v>1354</v>
          </cell>
        </row>
        <row r="372">
          <cell r="E372" t="str">
            <v>Syracuse</v>
          </cell>
          <cell r="L372">
            <v>61</v>
          </cell>
          <cell r="BK372">
            <v>611</v>
          </cell>
        </row>
        <row r="373">
          <cell r="E373" t="str">
            <v>Manlius</v>
          </cell>
          <cell r="L373">
            <v>542</v>
          </cell>
          <cell r="BK373">
            <v>64</v>
          </cell>
        </row>
        <row r="374">
          <cell r="E374" t="str">
            <v>Syracuse</v>
          </cell>
          <cell r="L374">
            <v>156</v>
          </cell>
          <cell r="BK374">
            <v>0</v>
          </cell>
        </row>
        <row r="375">
          <cell r="E375" t="str">
            <v>Syracuse</v>
          </cell>
          <cell r="L375">
            <v>290</v>
          </cell>
          <cell r="BK375">
            <v>330</v>
          </cell>
        </row>
        <row r="376">
          <cell r="E376" t="str">
            <v>Syracuse</v>
          </cell>
          <cell r="L376">
            <v>206</v>
          </cell>
          <cell r="BK376">
            <v>0</v>
          </cell>
        </row>
        <row r="377">
          <cell r="E377" t="str">
            <v>Syracuse</v>
          </cell>
          <cell r="L377">
            <v>85</v>
          </cell>
          <cell r="BK377">
            <v>0</v>
          </cell>
        </row>
        <row r="378">
          <cell r="E378" t="str">
            <v>Geddes</v>
          </cell>
          <cell r="L378">
            <v>1</v>
          </cell>
          <cell r="BK378">
            <v>521</v>
          </cell>
        </row>
        <row r="379">
          <cell r="E379" t="str">
            <v>Syracuse</v>
          </cell>
          <cell r="L379">
            <v>70</v>
          </cell>
          <cell r="BK379">
            <v>477</v>
          </cell>
        </row>
        <row r="380">
          <cell r="E380" t="str">
            <v>Syracuse</v>
          </cell>
          <cell r="L380">
            <v>21</v>
          </cell>
          <cell r="BK380">
            <v>74</v>
          </cell>
        </row>
        <row r="381">
          <cell r="E381" t="str">
            <v>Syracuse</v>
          </cell>
          <cell r="L381">
            <v>107</v>
          </cell>
          <cell r="BK381">
            <v>9</v>
          </cell>
        </row>
        <row r="382">
          <cell r="E382" t="str">
            <v>Syracuse</v>
          </cell>
          <cell r="L382">
            <v>133</v>
          </cell>
          <cell r="BK382">
            <v>13</v>
          </cell>
        </row>
        <row r="383">
          <cell r="E383" t="str">
            <v>Camillus</v>
          </cell>
          <cell r="L383">
            <v>586</v>
          </cell>
          <cell r="BK383">
            <v>210</v>
          </cell>
        </row>
        <row r="384">
          <cell r="E384" t="str">
            <v>Camillus</v>
          </cell>
          <cell r="L384">
            <v>1322</v>
          </cell>
          <cell r="BK384">
            <v>905</v>
          </cell>
        </row>
        <row r="385">
          <cell r="E385" t="str">
            <v>Syracuse</v>
          </cell>
          <cell r="L385">
            <v>58</v>
          </cell>
          <cell r="BK385">
            <v>16</v>
          </cell>
        </row>
        <row r="386">
          <cell r="E386" t="str">
            <v>Syracuse</v>
          </cell>
          <cell r="L386">
            <v>352</v>
          </cell>
          <cell r="BK386">
            <v>220</v>
          </cell>
        </row>
        <row r="387">
          <cell r="E387" t="str">
            <v>Syracuse</v>
          </cell>
          <cell r="L387">
            <v>0</v>
          </cell>
          <cell r="BK387">
            <v>1461</v>
          </cell>
        </row>
        <row r="388">
          <cell r="E388" t="str">
            <v>Syracuse</v>
          </cell>
          <cell r="L388">
            <v>0</v>
          </cell>
          <cell r="BK388">
            <v>0</v>
          </cell>
        </row>
        <row r="389">
          <cell r="E389" t="str">
            <v>Syracuse</v>
          </cell>
          <cell r="L389">
            <v>399</v>
          </cell>
          <cell r="BK389">
            <v>226</v>
          </cell>
        </row>
        <row r="390">
          <cell r="E390" t="str">
            <v>Syracuse</v>
          </cell>
          <cell r="L390">
            <v>325</v>
          </cell>
          <cell r="BK390">
            <v>14</v>
          </cell>
        </row>
        <row r="391">
          <cell r="E391" t="str">
            <v>Camillus</v>
          </cell>
          <cell r="L391">
            <v>63</v>
          </cell>
          <cell r="BK391">
            <v>895</v>
          </cell>
        </row>
        <row r="392">
          <cell r="E392" t="str">
            <v>Syracuse</v>
          </cell>
          <cell r="L392">
            <v>85</v>
          </cell>
          <cell r="BK392">
            <v>0</v>
          </cell>
        </row>
        <row r="393">
          <cell r="E393" t="str">
            <v>Syracuse</v>
          </cell>
          <cell r="L393">
            <v>332</v>
          </cell>
          <cell r="BK393">
            <v>77</v>
          </cell>
        </row>
        <row r="394">
          <cell r="E394" t="str">
            <v>Syracuse</v>
          </cell>
          <cell r="L394">
            <v>124</v>
          </cell>
          <cell r="BK394">
            <v>23</v>
          </cell>
        </row>
        <row r="395">
          <cell r="E395" t="str">
            <v>Syracuse</v>
          </cell>
          <cell r="L395">
            <v>193</v>
          </cell>
          <cell r="BK395">
            <v>136</v>
          </cell>
        </row>
        <row r="396">
          <cell r="E396" t="str">
            <v>Syracuse</v>
          </cell>
          <cell r="L396">
            <v>168</v>
          </cell>
          <cell r="BK396">
            <v>141</v>
          </cell>
        </row>
        <row r="397">
          <cell r="E397" t="str">
            <v>Elbridge</v>
          </cell>
          <cell r="L397">
            <v>266</v>
          </cell>
          <cell r="BK397">
            <v>235</v>
          </cell>
        </row>
        <row r="398">
          <cell r="E398" t="str">
            <v>Elbridge</v>
          </cell>
          <cell r="L398">
            <v>228</v>
          </cell>
          <cell r="BK398">
            <v>502</v>
          </cell>
        </row>
        <row r="399">
          <cell r="E399" t="str">
            <v>Elbridge</v>
          </cell>
          <cell r="L399">
            <v>228</v>
          </cell>
          <cell r="BK399">
            <v>1533</v>
          </cell>
        </row>
        <row r="400">
          <cell r="E400" t="str">
            <v>Syracuse</v>
          </cell>
          <cell r="L400">
            <v>193</v>
          </cell>
          <cell r="BK400">
            <v>10</v>
          </cell>
        </row>
        <row r="401">
          <cell r="E401" t="str">
            <v>Geddes</v>
          </cell>
          <cell r="L401">
            <v>428</v>
          </cell>
          <cell r="BK401">
            <v>19</v>
          </cell>
        </row>
        <row r="402">
          <cell r="E402" t="str">
            <v>Syracuse</v>
          </cell>
          <cell r="L402">
            <v>62</v>
          </cell>
          <cell r="BK402">
            <v>181</v>
          </cell>
        </row>
        <row r="403">
          <cell r="E403" t="str">
            <v>Syracuse</v>
          </cell>
          <cell r="L403">
            <v>29</v>
          </cell>
          <cell r="BK403">
            <v>209</v>
          </cell>
        </row>
        <row r="404">
          <cell r="E404" t="str">
            <v>Syracuse</v>
          </cell>
          <cell r="L404">
            <v>272</v>
          </cell>
          <cell r="BK404">
            <v>70</v>
          </cell>
        </row>
        <row r="405">
          <cell r="E405" t="str">
            <v>Syracuse</v>
          </cell>
          <cell r="L405">
            <v>337</v>
          </cell>
          <cell r="BK405">
            <v>45</v>
          </cell>
        </row>
        <row r="406">
          <cell r="E406" t="str">
            <v>Geddes</v>
          </cell>
          <cell r="L406">
            <v>450</v>
          </cell>
          <cell r="BK406">
            <v>66</v>
          </cell>
        </row>
        <row r="407">
          <cell r="E407" t="str">
            <v>Syracuse</v>
          </cell>
          <cell r="L407">
            <v>64</v>
          </cell>
          <cell r="BK407">
            <v>373</v>
          </cell>
        </row>
        <row r="408">
          <cell r="E408" t="str">
            <v>Syracuse</v>
          </cell>
          <cell r="L408">
            <v>3066</v>
          </cell>
          <cell r="BK408">
            <v>4949</v>
          </cell>
        </row>
        <row r="409">
          <cell r="E409" t="str">
            <v>Syracuse</v>
          </cell>
          <cell r="L409">
            <v>709</v>
          </cell>
          <cell r="BK409">
            <v>359</v>
          </cell>
        </row>
        <row r="410">
          <cell r="E410" t="str">
            <v>Syracuse</v>
          </cell>
          <cell r="L410">
            <v>763</v>
          </cell>
          <cell r="BK410">
            <v>9880</v>
          </cell>
        </row>
        <row r="411">
          <cell r="E411" t="str">
            <v>Syracuse</v>
          </cell>
          <cell r="L411">
            <v>0</v>
          </cell>
          <cell r="BK411">
            <v>95</v>
          </cell>
        </row>
        <row r="412">
          <cell r="E412" t="str">
            <v>Syracuse</v>
          </cell>
          <cell r="L412">
            <v>0</v>
          </cell>
          <cell r="BK412">
            <v>433</v>
          </cell>
        </row>
        <row r="413">
          <cell r="E413" t="str">
            <v>Syracuse</v>
          </cell>
          <cell r="L413">
            <v>0</v>
          </cell>
          <cell r="BK413">
            <v>42</v>
          </cell>
        </row>
        <row r="414">
          <cell r="E414" t="str">
            <v>Syracuse</v>
          </cell>
          <cell r="L414">
            <v>142</v>
          </cell>
          <cell r="BK414">
            <v>68</v>
          </cell>
        </row>
        <row r="415">
          <cell r="E415" t="str">
            <v>Syracuse</v>
          </cell>
          <cell r="L415">
            <v>191</v>
          </cell>
          <cell r="BK415">
            <v>1159</v>
          </cell>
        </row>
        <row r="416">
          <cell r="E416" t="str">
            <v>Syracuse</v>
          </cell>
          <cell r="L416">
            <v>0</v>
          </cell>
          <cell r="BK416">
            <v>1181</v>
          </cell>
        </row>
        <row r="417">
          <cell r="E417" t="str">
            <v>Syracuse</v>
          </cell>
          <cell r="L417">
            <v>0</v>
          </cell>
          <cell r="BK417">
            <v>436</v>
          </cell>
        </row>
        <row r="418">
          <cell r="E418" t="str">
            <v>Syracuse</v>
          </cell>
          <cell r="L418">
            <v>140</v>
          </cell>
          <cell r="BK418">
            <v>473</v>
          </cell>
        </row>
        <row r="419">
          <cell r="E419" t="str">
            <v>Syracuse</v>
          </cell>
          <cell r="L419">
            <v>1200</v>
          </cell>
          <cell r="BK419">
            <v>577</v>
          </cell>
        </row>
        <row r="420">
          <cell r="E420" t="str">
            <v>Syracuse</v>
          </cell>
          <cell r="L420">
            <v>0</v>
          </cell>
          <cell r="BK420">
            <v>823</v>
          </cell>
        </row>
        <row r="421">
          <cell r="E421" t="str">
            <v>Syracuse</v>
          </cell>
          <cell r="L421">
            <v>0</v>
          </cell>
          <cell r="BK421">
            <v>0</v>
          </cell>
        </row>
        <row r="422">
          <cell r="E422" t="str">
            <v>Syracuse</v>
          </cell>
          <cell r="L422">
            <v>70</v>
          </cell>
          <cell r="BK422">
            <v>47</v>
          </cell>
        </row>
        <row r="423">
          <cell r="E423" t="str">
            <v>Syracuse</v>
          </cell>
          <cell r="L423">
            <v>0</v>
          </cell>
          <cell r="BK423">
            <v>51</v>
          </cell>
        </row>
        <row r="424">
          <cell r="E424" t="str">
            <v>Syracuse</v>
          </cell>
          <cell r="L424">
            <v>47</v>
          </cell>
          <cell r="BK424">
            <v>197</v>
          </cell>
        </row>
        <row r="425">
          <cell r="E425" t="str">
            <v>Syracuse</v>
          </cell>
          <cell r="L425">
            <v>41</v>
          </cell>
          <cell r="BK425">
            <v>50</v>
          </cell>
        </row>
        <row r="426">
          <cell r="E426" t="str">
            <v>Syracuse</v>
          </cell>
          <cell r="L426">
            <v>21</v>
          </cell>
          <cell r="BK426">
            <v>425</v>
          </cell>
        </row>
        <row r="427">
          <cell r="E427" t="str">
            <v>Syracuse</v>
          </cell>
          <cell r="L427">
            <v>0</v>
          </cell>
          <cell r="BK427">
            <v>0</v>
          </cell>
        </row>
        <row r="428">
          <cell r="E428" t="str">
            <v>Syracuse</v>
          </cell>
          <cell r="L428">
            <v>0</v>
          </cell>
          <cell r="BK428">
            <v>239</v>
          </cell>
        </row>
        <row r="429">
          <cell r="E429" t="str">
            <v>Syracuse</v>
          </cell>
          <cell r="L429">
            <v>186</v>
          </cell>
          <cell r="BK429">
            <v>46</v>
          </cell>
        </row>
        <row r="430">
          <cell r="E430" t="str">
            <v>Syracuse</v>
          </cell>
          <cell r="L430">
            <v>72</v>
          </cell>
          <cell r="BK430">
            <v>178</v>
          </cell>
        </row>
        <row r="431">
          <cell r="E431" t="str">
            <v>Syracuse</v>
          </cell>
          <cell r="L431">
            <v>92</v>
          </cell>
          <cell r="BK431">
            <v>17</v>
          </cell>
        </row>
        <row r="432">
          <cell r="E432" t="str">
            <v>Camillus</v>
          </cell>
          <cell r="L432">
            <v>614</v>
          </cell>
          <cell r="BK432">
            <v>572</v>
          </cell>
        </row>
        <row r="433">
          <cell r="E433" t="str">
            <v>Syracuse</v>
          </cell>
          <cell r="L433">
            <v>5</v>
          </cell>
          <cell r="BK433">
            <v>408</v>
          </cell>
        </row>
        <row r="434">
          <cell r="E434" t="str">
            <v>Syracuse</v>
          </cell>
          <cell r="L434">
            <v>3</v>
          </cell>
          <cell r="BK434">
            <v>16</v>
          </cell>
        </row>
        <row r="435">
          <cell r="E435" t="str">
            <v>Syracuse</v>
          </cell>
          <cell r="L435">
            <v>167</v>
          </cell>
          <cell r="BK435">
            <v>356</v>
          </cell>
        </row>
        <row r="436">
          <cell r="E436" t="str">
            <v>Syracuse</v>
          </cell>
          <cell r="L436">
            <v>100</v>
          </cell>
          <cell r="BK436">
            <v>441</v>
          </cell>
        </row>
        <row r="437">
          <cell r="E437" t="str">
            <v>Syracuse</v>
          </cell>
          <cell r="L437">
            <v>27</v>
          </cell>
          <cell r="BK437">
            <v>1115</v>
          </cell>
        </row>
        <row r="438">
          <cell r="E438" t="str">
            <v>Syracuse</v>
          </cell>
          <cell r="L438">
            <v>3</v>
          </cell>
          <cell r="BK438">
            <v>198</v>
          </cell>
        </row>
        <row r="439">
          <cell r="E439" t="str">
            <v>Syracuse</v>
          </cell>
          <cell r="L439">
            <v>29</v>
          </cell>
          <cell r="BK439">
            <v>196</v>
          </cell>
        </row>
        <row r="440">
          <cell r="E440" t="str">
            <v>Syracuse</v>
          </cell>
          <cell r="L440">
            <v>246</v>
          </cell>
          <cell r="BK440">
            <v>423</v>
          </cell>
        </row>
        <row r="441">
          <cell r="E441" t="str">
            <v>Syracuse</v>
          </cell>
          <cell r="L441">
            <v>3</v>
          </cell>
          <cell r="BK441">
            <v>238</v>
          </cell>
        </row>
        <row r="442">
          <cell r="E442" t="str">
            <v>Syracuse</v>
          </cell>
          <cell r="L442">
            <v>0</v>
          </cell>
          <cell r="BK442">
            <v>227</v>
          </cell>
        </row>
        <row r="443">
          <cell r="E443" t="str">
            <v>Syracuse</v>
          </cell>
          <cell r="L443">
            <v>0</v>
          </cell>
          <cell r="BK443">
            <v>260</v>
          </cell>
        </row>
        <row r="444">
          <cell r="E444" t="str">
            <v>Syracuse</v>
          </cell>
          <cell r="L444">
            <v>0</v>
          </cell>
          <cell r="BK444">
            <v>708</v>
          </cell>
        </row>
        <row r="445">
          <cell r="E445" t="str">
            <v>Syracuse</v>
          </cell>
          <cell r="L445">
            <v>396</v>
          </cell>
          <cell r="BK445">
            <v>10</v>
          </cell>
        </row>
        <row r="446">
          <cell r="E446" t="str">
            <v>Syracuse</v>
          </cell>
          <cell r="L446">
            <v>5</v>
          </cell>
          <cell r="BK446">
            <v>317</v>
          </cell>
        </row>
        <row r="447">
          <cell r="E447" t="str">
            <v>Syracuse</v>
          </cell>
          <cell r="L447">
            <v>136</v>
          </cell>
          <cell r="BK447">
            <v>19</v>
          </cell>
        </row>
        <row r="448">
          <cell r="E448" t="str">
            <v>Syracuse</v>
          </cell>
          <cell r="L448">
            <v>69</v>
          </cell>
          <cell r="BK448">
            <v>6</v>
          </cell>
        </row>
        <row r="449">
          <cell r="E449" t="str">
            <v>Syracuse</v>
          </cell>
          <cell r="L449">
            <v>210</v>
          </cell>
          <cell r="BK449">
            <v>27</v>
          </cell>
        </row>
        <row r="450">
          <cell r="E450" t="str">
            <v>Syracuse</v>
          </cell>
          <cell r="L450">
            <v>128</v>
          </cell>
          <cell r="BK450">
            <v>294</v>
          </cell>
        </row>
        <row r="451">
          <cell r="E451" t="str">
            <v>Camillus</v>
          </cell>
          <cell r="L451">
            <v>501</v>
          </cell>
          <cell r="BK451">
            <v>261</v>
          </cell>
        </row>
        <row r="452">
          <cell r="E452" t="str">
            <v>Camillus</v>
          </cell>
          <cell r="L452">
            <v>389</v>
          </cell>
          <cell r="BK452">
            <v>534</v>
          </cell>
        </row>
        <row r="453">
          <cell r="E453" t="str">
            <v>Syracuse</v>
          </cell>
          <cell r="L453">
            <v>77</v>
          </cell>
          <cell r="BK453">
            <v>0</v>
          </cell>
        </row>
        <row r="454">
          <cell r="E454" t="str">
            <v>Geddes</v>
          </cell>
          <cell r="L454">
            <v>385</v>
          </cell>
          <cell r="BK454">
            <v>129</v>
          </cell>
        </row>
        <row r="455">
          <cell r="E455" t="str">
            <v>Syracuse</v>
          </cell>
          <cell r="L455">
            <v>263</v>
          </cell>
          <cell r="BK455">
            <v>100</v>
          </cell>
        </row>
        <row r="456">
          <cell r="E456" t="str">
            <v>Syracuse</v>
          </cell>
          <cell r="L456">
            <v>282</v>
          </cell>
          <cell r="BK456">
            <v>44</v>
          </cell>
        </row>
        <row r="457">
          <cell r="E457" t="str">
            <v>Syracuse</v>
          </cell>
          <cell r="L457">
            <v>303</v>
          </cell>
          <cell r="BK457">
            <v>9</v>
          </cell>
        </row>
        <row r="458">
          <cell r="E458" t="str">
            <v>Geddes</v>
          </cell>
          <cell r="L458">
            <v>0</v>
          </cell>
          <cell r="BK458">
            <v>708</v>
          </cell>
        </row>
        <row r="459">
          <cell r="E459" t="str">
            <v>Syracuse</v>
          </cell>
          <cell r="L459">
            <v>145</v>
          </cell>
          <cell r="BK459">
            <v>48</v>
          </cell>
        </row>
        <row r="460">
          <cell r="E460" t="str">
            <v>Syracuse</v>
          </cell>
          <cell r="L460">
            <v>287</v>
          </cell>
          <cell r="BK460">
            <v>431</v>
          </cell>
        </row>
        <row r="461">
          <cell r="E461" t="str">
            <v>Syracuse</v>
          </cell>
          <cell r="L461">
            <v>207</v>
          </cell>
          <cell r="BK461">
            <v>69</v>
          </cell>
        </row>
        <row r="462">
          <cell r="E462" t="str">
            <v>Syracuse</v>
          </cell>
          <cell r="L462">
            <v>95</v>
          </cell>
          <cell r="BK462">
            <v>10</v>
          </cell>
        </row>
        <row r="463">
          <cell r="E463" t="str">
            <v>Geddes</v>
          </cell>
          <cell r="L463">
            <v>0</v>
          </cell>
          <cell r="BK463">
            <v>837</v>
          </cell>
        </row>
        <row r="464">
          <cell r="E464" t="str">
            <v>Syracuse</v>
          </cell>
          <cell r="L464">
            <v>186</v>
          </cell>
          <cell r="BK464">
            <v>643</v>
          </cell>
        </row>
        <row r="465">
          <cell r="E465" t="str">
            <v>Syracuse</v>
          </cell>
          <cell r="L465">
            <v>181</v>
          </cell>
          <cell r="BK465">
            <v>179</v>
          </cell>
        </row>
        <row r="466">
          <cell r="E466" t="str">
            <v>Syracuse</v>
          </cell>
          <cell r="L466">
            <v>216</v>
          </cell>
          <cell r="BK466">
            <v>4</v>
          </cell>
        </row>
        <row r="467">
          <cell r="E467" t="str">
            <v>Syracuse</v>
          </cell>
          <cell r="L467">
            <v>82</v>
          </cell>
          <cell r="BK467">
            <v>21</v>
          </cell>
        </row>
        <row r="468">
          <cell r="E468" t="str">
            <v>Geddes</v>
          </cell>
          <cell r="L468">
            <v>110</v>
          </cell>
          <cell r="BK468">
            <v>599</v>
          </cell>
        </row>
        <row r="469">
          <cell r="E469" t="str">
            <v>Geddes</v>
          </cell>
          <cell r="L469">
            <v>12</v>
          </cell>
          <cell r="BK469">
            <v>375</v>
          </cell>
        </row>
        <row r="470">
          <cell r="E470" t="str">
            <v>Syracuse</v>
          </cell>
          <cell r="L470">
            <v>41</v>
          </cell>
          <cell r="BK470">
            <v>78</v>
          </cell>
        </row>
        <row r="471">
          <cell r="E471" t="str">
            <v>Syracuse</v>
          </cell>
          <cell r="L471">
            <v>423</v>
          </cell>
          <cell r="BK471">
            <v>307</v>
          </cell>
        </row>
        <row r="472">
          <cell r="E472" t="str">
            <v>Syracuse</v>
          </cell>
          <cell r="L472">
            <v>5</v>
          </cell>
          <cell r="BK472">
            <v>200</v>
          </cell>
        </row>
        <row r="473">
          <cell r="E473" t="str">
            <v>Syracuse</v>
          </cell>
          <cell r="L473">
            <v>485</v>
          </cell>
          <cell r="BK473">
            <v>88</v>
          </cell>
        </row>
        <row r="474">
          <cell r="E474" t="str">
            <v>Syracuse</v>
          </cell>
          <cell r="L474">
            <v>66</v>
          </cell>
          <cell r="BK474">
            <v>1</v>
          </cell>
        </row>
        <row r="475">
          <cell r="E475" t="str">
            <v>Geddes</v>
          </cell>
          <cell r="L475">
            <v>202</v>
          </cell>
          <cell r="BK475">
            <v>187</v>
          </cell>
        </row>
        <row r="476">
          <cell r="E476" t="str">
            <v>Geddes</v>
          </cell>
          <cell r="L476">
            <v>840</v>
          </cell>
          <cell r="BK476">
            <v>107</v>
          </cell>
        </row>
        <row r="477">
          <cell r="E477" t="str">
            <v>Geddes</v>
          </cell>
          <cell r="L477">
            <v>187</v>
          </cell>
          <cell r="BK477">
            <v>83</v>
          </cell>
        </row>
        <row r="478">
          <cell r="E478" t="str">
            <v>Geddes</v>
          </cell>
          <cell r="L478">
            <v>144</v>
          </cell>
          <cell r="BK478">
            <v>29</v>
          </cell>
        </row>
        <row r="479">
          <cell r="E479" t="str">
            <v>Geddes</v>
          </cell>
          <cell r="L479">
            <v>200</v>
          </cell>
          <cell r="BK479">
            <v>124</v>
          </cell>
        </row>
        <row r="480">
          <cell r="E480" t="str">
            <v>Van Buren</v>
          </cell>
          <cell r="L480">
            <v>53</v>
          </cell>
          <cell r="BK480">
            <v>457</v>
          </cell>
        </row>
        <row r="481">
          <cell r="E481" t="str">
            <v>Salina</v>
          </cell>
          <cell r="L481">
            <v>289</v>
          </cell>
          <cell r="BK481">
            <v>0</v>
          </cell>
        </row>
        <row r="482">
          <cell r="E482" t="str">
            <v>Geddes</v>
          </cell>
          <cell r="L482">
            <v>248</v>
          </cell>
          <cell r="BK482">
            <v>331</v>
          </cell>
        </row>
        <row r="483">
          <cell r="E483" t="str">
            <v>Camillus</v>
          </cell>
          <cell r="L483">
            <v>401</v>
          </cell>
          <cell r="BK483">
            <v>224</v>
          </cell>
        </row>
        <row r="484">
          <cell r="E484" t="str">
            <v>Van Buren</v>
          </cell>
          <cell r="L484">
            <v>23</v>
          </cell>
          <cell r="BK484">
            <v>127</v>
          </cell>
        </row>
        <row r="485">
          <cell r="E485" t="str">
            <v>Salina</v>
          </cell>
          <cell r="L485">
            <v>38</v>
          </cell>
          <cell r="BK485">
            <v>6</v>
          </cell>
        </row>
        <row r="486">
          <cell r="E486" t="str">
            <v>Salina</v>
          </cell>
          <cell r="L486">
            <v>202</v>
          </cell>
          <cell r="BK486">
            <v>107</v>
          </cell>
        </row>
        <row r="487">
          <cell r="E487" t="str">
            <v>Salina</v>
          </cell>
          <cell r="L487">
            <v>103</v>
          </cell>
          <cell r="BK487">
            <v>0</v>
          </cell>
        </row>
        <row r="488">
          <cell r="E488" t="str">
            <v>Geddes</v>
          </cell>
          <cell r="L488">
            <v>403</v>
          </cell>
          <cell r="BK488">
            <v>253</v>
          </cell>
        </row>
        <row r="489">
          <cell r="E489" t="str">
            <v>Geddes</v>
          </cell>
          <cell r="L489">
            <v>444</v>
          </cell>
          <cell r="BK489">
            <v>369</v>
          </cell>
        </row>
        <row r="490">
          <cell r="E490" t="str">
            <v>Camillus</v>
          </cell>
          <cell r="L490">
            <v>499</v>
          </cell>
          <cell r="BK490">
            <v>304</v>
          </cell>
        </row>
        <row r="491">
          <cell r="E491" t="str">
            <v>Camillus</v>
          </cell>
          <cell r="L491">
            <v>267</v>
          </cell>
          <cell r="BK491">
            <v>59</v>
          </cell>
        </row>
        <row r="492">
          <cell r="E492" t="str">
            <v>Camillus</v>
          </cell>
          <cell r="L492">
            <v>72</v>
          </cell>
          <cell r="BK492">
            <v>179</v>
          </cell>
        </row>
        <row r="493">
          <cell r="E493" t="str">
            <v>Van Buren</v>
          </cell>
          <cell r="L493">
            <v>63</v>
          </cell>
          <cell r="BK493">
            <v>34</v>
          </cell>
        </row>
        <row r="494">
          <cell r="E494" t="str">
            <v>Salina</v>
          </cell>
          <cell r="L494">
            <v>658</v>
          </cell>
          <cell r="BK494">
            <v>537</v>
          </cell>
        </row>
        <row r="495">
          <cell r="E495" t="str">
            <v>Salina</v>
          </cell>
          <cell r="L495">
            <v>153</v>
          </cell>
          <cell r="BK495">
            <v>180</v>
          </cell>
        </row>
        <row r="496">
          <cell r="E496" t="str">
            <v>Geddes</v>
          </cell>
          <cell r="L496">
            <v>108</v>
          </cell>
          <cell r="BK496">
            <v>600</v>
          </cell>
        </row>
        <row r="497">
          <cell r="E497" t="str">
            <v>Camillus</v>
          </cell>
          <cell r="L497">
            <v>335</v>
          </cell>
          <cell r="BK497">
            <v>279</v>
          </cell>
        </row>
        <row r="498">
          <cell r="E498" t="str">
            <v>Camillus</v>
          </cell>
          <cell r="L498">
            <v>94</v>
          </cell>
          <cell r="BK498">
            <v>71</v>
          </cell>
        </row>
        <row r="499">
          <cell r="E499" t="str">
            <v>Camillus</v>
          </cell>
          <cell r="L499">
            <v>382</v>
          </cell>
          <cell r="BK499">
            <v>48</v>
          </cell>
        </row>
        <row r="500">
          <cell r="E500" t="str">
            <v>Van Buren</v>
          </cell>
          <cell r="L500">
            <v>20</v>
          </cell>
          <cell r="BK500">
            <v>580</v>
          </cell>
        </row>
        <row r="501">
          <cell r="E501" t="str">
            <v>Salina</v>
          </cell>
          <cell r="L501">
            <v>20</v>
          </cell>
          <cell r="BK501">
            <v>175</v>
          </cell>
        </row>
        <row r="502">
          <cell r="E502" t="str">
            <v>Salina</v>
          </cell>
          <cell r="L502">
            <v>67</v>
          </cell>
          <cell r="BK502">
            <v>686</v>
          </cell>
        </row>
        <row r="503">
          <cell r="E503" t="str">
            <v>Syracuse</v>
          </cell>
          <cell r="L503">
            <v>249</v>
          </cell>
          <cell r="BK503">
            <v>544</v>
          </cell>
        </row>
        <row r="504">
          <cell r="E504" t="str">
            <v>Syracuse</v>
          </cell>
          <cell r="L504">
            <v>236</v>
          </cell>
          <cell r="BK504">
            <v>73</v>
          </cell>
        </row>
        <row r="505">
          <cell r="E505" t="str">
            <v>Syracuse</v>
          </cell>
          <cell r="L505">
            <v>158</v>
          </cell>
          <cell r="BK505">
            <v>459</v>
          </cell>
        </row>
        <row r="506">
          <cell r="E506" t="str">
            <v>Syracuse</v>
          </cell>
          <cell r="L506">
            <v>59</v>
          </cell>
          <cell r="BK506">
            <v>0</v>
          </cell>
        </row>
        <row r="507">
          <cell r="E507" t="str">
            <v>Syracuse</v>
          </cell>
          <cell r="L507">
            <v>298</v>
          </cell>
          <cell r="BK507">
            <v>0</v>
          </cell>
        </row>
        <row r="508">
          <cell r="E508" t="str">
            <v>Syracuse</v>
          </cell>
          <cell r="L508">
            <v>0</v>
          </cell>
          <cell r="BK508">
            <v>1571</v>
          </cell>
        </row>
        <row r="509">
          <cell r="E509" t="str">
            <v>Syracuse</v>
          </cell>
          <cell r="L509">
            <v>101</v>
          </cell>
          <cell r="BK509">
            <v>2063</v>
          </cell>
        </row>
        <row r="510">
          <cell r="E510" t="str">
            <v>Syracuse</v>
          </cell>
          <cell r="L510">
            <v>124</v>
          </cell>
          <cell r="BK510">
            <v>902</v>
          </cell>
        </row>
        <row r="511">
          <cell r="E511" t="str">
            <v>Syracuse</v>
          </cell>
          <cell r="L511">
            <v>0</v>
          </cell>
          <cell r="BK511">
            <v>787</v>
          </cell>
        </row>
        <row r="512">
          <cell r="E512" t="str">
            <v>Syracuse</v>
          </cell>
          <cell r="L512">
            <v>0</v>
          </cell>
          <cell r="BK512">
            <v>261</v>
          </cell>
        </row>
        <row r="513">
          <cell r="E513" t="str">
            <v>Syracuse</v>
          </cell>
          <cell r="L513">
            <v>0</v>
          </cell>
          <cell r="BK513">
            <v>353</v>
          </cell>
        </row>
        <row r="514">
          <cell r="E514" t="str">
            <v>Syracuse</v>
          </cell>
          <cell r="L514">
            <v>108</v>
          </cell>
          <cell r="BK514">
            <v>795</v>
          </cell>
        </row>
        <row r="515">
          <cell r="E515" t="str">
            <v>Syracuse</v>
          </cell>
          <cell r="L515">
            <v>183</v>
          </cell>
          <cell r="BK515">
            <v>438</v>
          </cell>
        </row>
        <row r="516">
          <cell r="E516" t="str">
            <v>Syracuse</v>
          </cell>
          <cell r="L516">
            <v>146</v>
          </cell>
          <cell r="BK516">
            <v>232</v>
          </cell>
        </row>
        <row r="517">
          <cell r="E517" t="str">
            <v>Syracuse</v>
          </cell>
          <cell r="L517">
            <v>39</v>
          </cell>
          <cell r="BK517">
            <v>52</v>
          </cell>
        </row>
        <row r="518">
          <cell r="E518" t="str">
            <v>Camillus</v>
          </cell>
          <cell r="L518">
            <v>28</v>
          </cell>
          <cell r="BK518">
            <v>1184</v>
          </cell>
        </row>
        <row r="519">
          <cell r="E519" t="str">
            <v>Camillus</v>
          </cell>
          <cell r="L519">
            <v>392</v>
          </cell>
          <cell r="BK519">
            <v>129</v>
          </cell>
        </row>
        <row r="520">
          <cell r="E520" t="str">
            <v>Camillus</v>
          </cell>
          <cell r="L520">
            <v>556</v>
          </cell>
          <cell r="BK520">
            <v>647</v>
          </cell>
        </row>
        <row r="521">
          <cell r="E521" t="str">
            <v>Syracuse</v>
          </cell>
          <cell r="L521">
            <v>133</v>
          </cell>
          <cell r="BK521">
            <v>123</v>
          </cell>
        </row>
        <row r="522">
          <cell r="E522" t="str">
            <v>Syracuse</v>
          </cell>
          <cell r="L522">
            <v>110</v>
          </cell>
          <cell r="BK522">
            <v>322</v>
          </cell>
        </row>
        <row r="523">
          <cell r="E523" t="str">
            <v>Syracuse</v>
          </cell>
          <cell r="L523">
            <v>213</v>
          </cell>
          <cell r="BK523">
            <v>416</v>
          </cell>
        </row>
        <row r="524">
          <cell r="E524" t="str">
            <v>Syracuse</v>
          </cell>
          <cell r="L524">
            <v>0</v>
          </cell>
          <cell r="BK524">
            <v>902</v>
          </cell>
        </row>
        <row r="525">
          <cell r="E525" t="str">
            <v>Syracuse</v>
          </cell>
          <cell r="L525">
            <v>0</v>
          </cell>
          <cell r="BK525">
            <v>405</v>
          </cell>
        </row>
        <row r="526">
          <cell r="E526" t="str">
            <v>Syracuse</v>
          </cell>
          <cell r="L526">
            <v>117</v>
          </cell>
          <cell r="BK526">
            <v>2780</v>
          </cell>
        </row>
        <row r="527">
          <cell r="E527" t="str">
            <v>Syracuse</v>
          </cell>
          <cell r="L527">
            <v>140</v>
          </cell>
          <cell r="BK527">
            <v>917</v>
          </cell>
        </row>
        <row r="528">
          <cell r="E528" t="str">
            <v>Syracuse</v>
          </cell>
          <cell r="L528">
            <v>0</v>
          </cell>
          <cell r="BK528">
            <v>583</v>
          </cell>
        </row>
        <row r="529">
          <cell r="E529" t="str">
            <v>Syracuse</v>
          </cell>
          <cell r="L529">
            <v>0</v>
          </cell>
          <cell r="BK529">
            <v>246</v>
          </cell>
        </row>
        <row r="530">
          <cell r="E530" t="str">
            <v>Syracuse</v>
          </cell>
          <cell r="L530">
            <v>390</v>
          </cell>
          <cell r="BK530">
            <v>81</v>
          </cell>
        </row>
        <row r="531">
          <cell r="E531" t="str">
            <v>Syracuse</v>
          </cell>
          <cell r="L531">
            <v>1</v>
          </cell>
          <cell r="BK531">
            <v>416</v>
          </cell>
        </row>
        <row r="532">
          <cell r="E532" t="str">
            <v>Syracuse</v>
          </cell>
          <cell r="L532">
            <v>0</v>
          </cell>
          <cell r="BK532">
            <v>268</v>
          </cell>
        </row>
        <row r="533">
          <cell r="E533" t="str">
            <v>Syracuse</v>
          </cell>
          <cell r="L533">
            <v>300</v>
          </cell>
          <cell r="BK533">
            <v>528</v>
          </cell>
        </row>
        <row r="534">
          <cell r="E534" t="str">
            <v>Syracuse</v>
          </cell>
          <cell r="L534">
            <v>134</v>
          </cell>
          <cell r="BK534">
            <v>106</v>
          </cell>
        </row>
        <row r="535">
          <cell r="E535" t="str">
            <v>Syracuse</v>
          </cell>
          <cell r="L535">
            <v>0</v>
          </cell>
          <cell r="BK535">
            <v>215</v>
          </cell>
        </row>
        <row r="536">
          <cell r="E536" t="str">
            <v>Syracuse</v>
          </cell>
          <cell r="L536">
            <v>4</v>
          </cell>
          <cell r="BK536">
            <v>86</v>
          </cell>
        </row>
        <row r="537">
          <cell r="E537" t="str">
            <v>Syracuse</v>
          </cell>
          <cell r="L537">
            <v>28</v>
          </cell>
          <cell r="BK537">
            <v>470</v>
          </cell>
        </row>
        <row r="538">
          <cell r="E538" t="str">
            <v>Syracuse</v>
          </cell>
          <cell r="L538">
            <v>192</v>
          </cell>
          <cell r="BK538">
            <v>140</v>
          </cell>
        </row>
        <row r="539">
          <cell r="E539" t="str">
            <v>Syracuse</v>
          </cell>
          <cell r="L539">
            <v>48</v>
          </cell>
          <cell r="BK539">
            <v>255</v>
          </cell>
        </row>
        <row r="540">
          <cell r="E540" t="str">
            <v>Syracuse</v>
          </cell>
          <cell r="L540">
            <v>3</v>
          </cell>
          <cell r="BK540">
            <v>575</v>
          </cell>
        </row>
        <row r="541">
          <cell r="E541" t="str">
            <v>Syracuse</v>
          </cell>
          <cell r="L541">
            <v>5</v>
          </cell>
          <cell r="BK541">
            <v>691</v>
          </cell>
        </row>
        <row r="542">
          <cell r="E542" t="str">
            <v>Syracuse</v>
          </cell>
          <cell r="L542">
            <v>0</v>
          </cell>
          <cell r="BK542">
            <v>93</v>
          </cell>
        </row>
        <row r="543">
          <cell r="E543" t="str">
            <v>Syracuse</v>
          </cell>
          <cell r="L543">
            <v>0</v>
          </cell>
          <cell r="BK543">
            <v>37</v>
          </cell>
        </row>
        <row r="544">
          <cell r="E544" t="str">
            <v>Syracuse</v>
          </cell>
          <cell r="L544">
            <v>2</v>
          </cell>
          <cell r="BK544">
            <v>44</v>
          </cell>
        </row>
        <row r="545">
          <cell r="E545" t="str">
            <v>Syracuse</v>
          </cell>
          <cell r="L545">
            <v>482</v>
          </cell>
          <cell r="BK545">
            <v>327</v>
          </cell>
        </row>
        <row r="546">
          <cell r="E546" t="str">
            <v>Camillus</v>
          </cell>
          <cell r="L546">
            <v>241</v>
          </cell>
          <cell r="BK546">
            <v>555</v>
          </cell>
        </row>
        <row r="547">
          <cell r="E547" t="str">
            <v>Syracuse</v>
          </cell>
          <cell r="L547">
            <v>0</v>
          </cell>
          <cell r="BK547">
            <v>755</v>
          </cell>
        </row>
        <row r="548">
          <cell r="E548" t="str">
            <v>Syracuse</v>
          </cell>
          <cell r="L548">
            <v>170</v>
          </cell>
          <cell r="BK548">
            <v>113</v>
          </cell>
        </row>
        <row r="549">
          <cell r="E549" t="str">
            <v>Syracuse</v>
          </cell>
          <cell r="L549">
            <v>348</v>
          </cell>
          <cell r="BK549">
            <v>5</v>
          </cell>
        </row>
        <row r="550">
          <cell r="E550" t="str">
            <v>Syracuse</v>
          </cell>
          <cell r="L550">
            <v>17</v>
          </cell>
          <cell r="BK550">
            <v>243</v>
          </cell>
        </row>
        <row r="551">
          <cell r="E551" t="str">
            <v>Syracuse</v>
          </cell>
          <cell r="L551">
            <v>2</v>
          </cell>
          <cell r="BK551">
            <v>229</v>
          </cell>
        </row>
        <row r="552">
          <cell r="E552" t="str">
            <v>Syracuse</v>
          </cell>
          <cell r="L552">
            <v>136</v>
          </cell>
          <cell r="BK552">
            <v>1632</v>
          </cell>
        </row>
        <row r="553">
          <cell r="E553" t="str">
            <v>Syracuse</v>
          </cell>
          <cell r="L553">
            <v>6</v>
          </cell>
          <cell r="BK553">
            <v>309</v>
          </cell>
        </row>
        <row r="554">
          <cell r="E554" t="str">
            <v>Syracuse</v>
          </cell>
          <cell r="L554">
            <v>29</v>
          </cell>
          <cell r="BK554">
            <v>153</v>
          </cell>
        </row>
        <row r="555">
          <cell r="E555" t="str">
            <v>Syracuse</v>
          </cell>
          <cell r="L555">
            <v>3</v>
          </cell>
          <cell r="BK555">
            <v>134</v>
          </cell>
        </row>
        <row r="556">
          <cell r="E556" t="str">
            <v>Syracuse</v>
          </cell>
          <cell r="L556">
            <v>166</v>
          </cell>
          <cell r="BK556">
            <v>691</v>
          </cell>
        </row>
        <row r="557">
          <cell r="E557" t="str">
            <v>Syracuse</v>
          </cell>
          <cell r="L557">
            <v>0</v>
          </cell>
          <cell r="BK557">
            <v>2000</v>
          </cell>
        </row>
        <row r="558">
          <cell r="E558" t="str">
            <v>Syracuse</v>
          </cell>
          <cell r="L558">
            <v>0</v>
          </cell>
          <cell r="BK558">
            <v>224</v>
          </cell>
        </row>
        <row r="559">
          <cell r="E559" t="str">
            <v>Syracuse</v>
          </cell>
          <cell r="L559">
            <v>0</v>
          </cell>
          <cell r="BK559">
            <v>446</v>
          </cell>
        </row>
        <row r="560">
          <cell r="E560" t="str">
            <v>Syracuse</v>
          </cell>
          <cell r="L560">
            <v>213</v>
          </cell>
          <cell r="BK560">
            <v>1245</v>
          </cell>
        </row>
        <row r="561">
          <cell r="E561" t="str">
            <v>Syracuse</v>
          </cell>
          <cell r="L561">
            <v>8</v>
          </cell>
          <cell r="BK561">
            <v>137</v>
          </cell>
        </row>
        <row r="562">
          <cell r="E562" t="str">
            <v>Syracuse</v>
          </cell>
          <cell r="L562">
            <v>201</v>
          </cell>
          <cell r="BK562">
            <v>533</v>
          </cell>
        </row>
        <row r="563">
          <cell r="E563" t="str">
            <v>Syracuse</v>
          </cell>
          <cell r="L563">
            <v>0</v>
          </cell>
          <cell r="BK563">
            <v>251</v>
          </cell>
        </row>
        <row r="564">
          <cell r="E564" t="str">
            <v>Syracuse</v>
          </cell>
          <cell r="L564">
            <v>140</v>
          </cell>
          <cell r="BK564">
            <v>73</v>
          </cell>
        </row>
        <row r="565">
          <cell r="E565" t="str">
            <v>Syracuse</v>
          </cell>
          <cell r="L565">
            <v>128</v>
          </cell>
          <cell r="BK565">
            <v>473</v>
          </cell>
        </row>
        <row r="566">
          <cell r="E566" t="str">
            <v>Syracuse</v>
          </cell>
          <cell r="L566">
            <v>193</v>
          </cell>
          <cell r="BK566">
            <v>85</v>
          </cell>
        </row>
        <row r="567">
          <cell r="E567" t="str">
            <v>Syracuse</v>
          </cell>
          <cell r="L567">
            <v>189</v>
          </cell>
          <cell r="BK567">
            <v>271</v>
          </cell>
        </row>
        <row r="568">
          <cell r="E568" t="str">
            <v>Syracuse</v>
          </cell>
          <cell r="L568">
            <v>306</v>
          </cell>
          <cell r="BK568">
            <v>228</v>
          </cell>
        </row>
        <row r="569">
          <cell r="E569" t="str">
            <v>Dewitt</v>
          </cell>
          <cell r="L569">
            <v>464</v>
          </cell>
          <cell r="BK569">
            <v>13</v>
          </cell>
        </row>
        <row r="570">
          <cell r="E570" t="str">
            <v>Dewitt</v>
          </cell>
          <cell r="L570">
            <v>1284</v>
          </cell>
          <cell r="BK570">
            <v>782</v>
          </cell>
        </row>
        <row r="571">
          <cell r="E571" t="str">
            <v>Syracuse</v>
          </cell>
          <cell r="L571">
            <v>586</v>
          </cell>
          <cell r="BK571">
            <v>409</v>
          </cell>
        </row>
        <row r="572">
          <cell r="E572" t="str">
            <v>Syracuse</v>
          </cell>
          <cell r="L572">
            <v>434</v>
          </cell>
          <cell r="BK572">
            <v>281</v>
          </cell>
        </row>
        <row r="573">
          <cell r="E573" t="str">
            <v>Syracuse</v>
          </cell>
          <cell r="L573">
            <v>37</v>
          </cell>
          <cell r="BK573">
            <v>155</v>
          </cell>
        </row>
        <row r="574">
          <cell r="E574" t="str">
            <v>Syracuse</v>
          </cell>
          <cell r="L574">
            <v>15</v>
          </cell>
          <cell r="BK574">
            <v>510</v>
          </cell>
        </row>
        <row r="575">
          <cell r="E575" t="str">
            <v>Syracuse</v>
          </cell>
          <cell r="L575">
            <v>33</v>
          </cell>
          <cell r="BK575">
            <v>124</v>
          </cell>
        </row>
        <row r="576">
          <cell r="E576" t="str">
            <v>Syracuse</v>
          </cell>
          <cell r="L576">
            <v>96</v>
          </cell>
          <cell r="BK576">
            <v>190</v>
          </cell>
        </row>
        <row r="577">
          <cell r="E577" t="str">
            <v>Elbridge</v>
          </cell>
          <cell r="L577">
            <v>340</v>
          </cell>
          <cell r="BK577">
            <v>356</v>
          </cell>
        </row>
        <row r="578">
          <cell r="E578" t="str">
            <v>Syracuse</v>
          </cell>
          <cell r="L578">
            <v>113</v>
          </cell>
          <cell r="BK578">
            <v>295</v>
          </cell>
        </row>
        <row r="579">
          <cell r="E579" t="str">
            <v>Syracuse</v>
          </cell>
          <cell r="L579">
            <v>329</v>
          </cell>
          <cell r="BK579">
            <v>67</v>
          </cell>
        </row>
        <row r="580">
          <cell r="E580" t="str">
            <v>Syracuse</v>
          </cell>
          <cell r="L580">
            <v>429</v>
          </cell>
          <cell r="BK580">
            <v>393</v>
          </cell>
        </row>
        <row r="581">
          <cell r="E581" t="str">
            <v>Syracuse</v>
          </cell>
          <cell r="L581">
            <v>341</v>
          </cell>
          <cell r="BK581">
            <v>289</v>
          </cell>
        </row>
        <row r="582">
          <cell r="E582" t="str">
            <v>Syracuse</v>
          </cell>
          <cell r="L582">
            <v>0</v>
          </cell>
          <cell r="BK582">
            <v>253</v>
          </cell>
        </row>
        <row r="583">
          <cell r="E583" t="str">
            <v>Syracuse</v>
          </cell>
          <cell r="L583">
            <v>270</v>
          </cell>
          <cell r="BK583">
            <v>1731</v>
          </cell>
        </row>
        <row r="584">
          <cell r="E584" t="str">
            <v>Syracuse</v>
          </cell>
          <cell r="L584">
            <v>65</v>
          </cell>
          <cell r="BK584">
            <v>123</v>
          </cell>
        </row>
        <row r="585">
          <cell r="E585" t="str">
            <v>Syracuse</v>
          </cell>
          <cell r="L585">
            <v>90</v>
          </cell>
          <cell r="BK585">
            <v>323</v>
          </cell>
        </row>
        <row r="586">
          <cell r="E586" t="str">
            <v>Geddes</v>
          </cell>
          <cell r="L586">
            <v>728</v>
          </cell>
          <cell r="BK586">
            <v>402</v>
          </cell>
        </row>
        <row r="587">
          <cell r="E587" t="str">
            <v>Geddes</v>
          </cell>
          <cell r="L587">
            <v>627</v>
          </cell>
          <cell r="BK587">
            <v>228</v>
          </cell>
        </row>
        <row r="588">
          <cell r="E588" t="str">
            <v>Camillus</v>
          </cell>
          <cell r="L588">
            <v>197</v>
          </cell>
          <cell r="BK588">
            <v>64</v>
          </cell>
        </row>
        <row r="589">
          <cell r="E589" t="str">
            <v>Clay</v>
          </cell>
          <cell r="L589">
            <v>1457</v>
          </cell>
          <cell r="BK589">
            <v>816</v>
          </cell>
        </row>
        <row r="590">
          <cell r="E590" t="str">
            <v>Clay</v>
          </cell>
          <cell r="L590">
            <v>61</v>
          </cell>
          <cell r="BK590">
            <v>14</v>
          </cell>
        </row>
        <row r="591">
          <cell r="E591" t="str">
            <v>Salina</v>
          </cell>
          <cell r="L591">
            <v>31</v>
          </cell>
          <cell r="BK591">
            <v>0</v>
          </cell>
        </row>
        <row r="592">
          <cell r="E592" t="str">
            <v>Salina</v>
          </cell>
          <cell r="L592">
            <v>308</v>
          </cell>
          <cell r="BK592">
            <v>669</v>
          </cell>
        </row>
        <row r="593">
          <cell r="E593" t="str">
            <v>Syracuse</v>
          </cell>
          <cell r="L593">
            <v>223</v>
          </cell>
          <cell r="BK593">
            <v>1019</v>
          </cell>
        </row>
        <row r="594">
          <cell r="E594" t="str">
            <v>Syracuse</v>
          </cell>
          <cell r="L594">
            <v>444</v>
          </cell>
          <cell r="BK594">
            <v>682</v>
          </cell>
        </row>
        <row r="595">
          <cell r="E595" t="str">
            <v>Syracuse</v>
          </cell>
          <cell r="L595">
            <v>181</v>
          </cell>
          <cell r="BK595">
            <v>620</v>
          </cell>
        </row>
        <row r="596">
          <cell r="E596" t="str">
            <v>Syracuse</v>
          </cell>
          <cell r="L596">
            <v>45</v>
          </cell>
          <cell r="BK596">
            <v>143</v>
          </cell>
        </row>
        <row r="597">
          <cell r="E597" t="str">
            <v>Syracuse</v>
          </cell>
          <cell r="L597">
            <v>303</v>
          </cell>
          <cell r="BK597">
            <v>517</v>
          </cell>
        </row>
        <row r="598">
          <cell r="E598" t="str">
            <v>Syracuse</v>
          </cell>
          <cell r="L598">
            <v>0</v>
          </cell>
          <cell r="BK598">
            <v>186</v>
          </cell>
        </row>
        <row r="599">
          <cell r="E599" t="str">
            <v>Syracuse</v>
          </cell>
          <cell r="L599">
            <v>1</v>
          </cell>
          <cell r="BK599">
            <v>314</v>
          </cell>
        </row>
        <row r="600">
          <cell r="E600" t="str">
            <v>Syracuse</v>
          </cell>
          <cell r="L600">
            <v>288</v>
          </cell>
          <cell r="BK600">
            <v>552</v>
          </cell>
        </row>
        <row r="601">
          <cell r="E601" t="str">
            <v>Syracuse</v>
          </cell>
          <cell r="L601">
            <v>111</v>
          </cell>
          <cell r="BK601">
            <v>246</v>
          </cell>
        </row>
        <row r="602">
          <cell r="E602" t="str">
            <v>Syracuse</v>
          </cell>
          <cell r="L602">
            <v>599</v>
          </cell>
          <cell r="BK602">
            <v>77</v>
          </cell>
        </row>
        <row r="603">
          <cell r="E603" t="str">
            <v>Syracuse</v>
          </cell>
          <cell r="L603">
            <v>334</v>
          </cell>
          <cell r="BK603">
            <v>98</v>
          </cell>
        </row>
        <row r="604">
          <cell r="E604" t="str">
            <v>Syracuse</v>
          </cell>
          <cell r="L604">
            <v>568</v>
          </cell>
          <cell r="BK604">
            <v>112</v>
          </cell>
        </row>
        <row r="605">
          <cell r="E605" t="str">
            <v>Syracuse</v>
          </cell>
          <cell r="L605">
            <v>103</v>
          </cell>
          <cell r="BK605">
            <v>343</v>
          </cell>
        </row>
        <row r="606">
          <cell r="E606" t="str">
            <v>Geddes</v>
          </cell>
          <cell r="L606">
            <v>466</v>
          </cell>
          <cell r="BK606">
            <v>304</v>
          </cell>
        </row>
        <row r="607">
          <cell r="E607" t="str">
            <v>Syracuse</v>
          </cell>
          <cell r="L607">
            <v>0</v>
          </cell>
          <cell r="BK607">
            <v>434</v>
          </cell>
        </row>
        <row r="608">
          <cell r="E608" t="str">
            <v>Syracuse</v>
          </cell>
          <cell r="L608">
            <v>277</v>
          </cell>
          <cell r="BK608">
            <v>17</v>
          </cell>
        </row>
        <row r="609">
          <cell r="E609" t="str">
            <v>Syracuse</v>
          </cell>
          <cell r="L609">
            <v>373</v>
          </cell>
          <cell r="BK609">
            <v>181</v>
          </cell>
        </row>
        <row r="610">
          <cell r="E610" t="str">
            <v>Syracuse</v>
          </cell>
          <cell r="L610">
            <v>576</v>
          </cell>
          <cell r="BK610">
            <v>550</v>
          </cell>
        </row>
        <row r="611">
          <cell r="E611" t="str">
            <v>Syracuse</v>
          </cell>
          <cell r="L611">
            <v>311</v>
          </cell>
          <cell r="BK611">
            <v>113</v>
          </cell>
        </row>
        <row r="612">
          <cell r="E612" t="str">
            <v>Syracuse</v>
          </cell>
          <cell r="L612">
            <v>414</v>
          </cell>
          <cell r="BK612">
            <v>5</v>
          </cell>
        </row>
        <row r="613">
          <cell r="E613" t="str">
            <v>Syracuse</v>
          </cell>
          <cell r="L613">
            <v>104</v>
          </cell>
          <cell r="BK613">
            <v>125</v>
          </cell>
        </row>
        <row r="614">
          <cell r="E614" t="str">
            <v>Syracuse</v>
          </cell>
          <cell r="L614">
            <v>301</v>
          </cell>
          <cell r="BK614">
            <v>35</v>
          </cell>
        </row>
        <row r="615">
          <cell r="E615" t="str">
            <v>Syracuse</v>
          </cell>
          <cell r="L615">
            <v>251</v>
          </cell>
          <cell r="BK615">
            <v>5</v>
          </cell>
        </row>
        <row r="616">
          <cell r="E616" t="str">
            <v>Syracuse</v>
          </cell>
          <cell r="L616">
            <v>381</v>
          </cell>
          <cell r="BK616">
            <v>367</v>
          </cell>
        </row>
        <row r="617">
          <cell r="E617" t="str">
            <v>Syracuse</v>
          </cell>
          <cell r="L617">
            <v>485</v>
          </cell>
          <cell r="BK617">
            <v>273</v>
          </cell>
        </row>
        <row r="618">
          <cell r="E618" t="str">
            <v>Syracuse</v>
          </cell>
          <cell r="L618">
            <v>365</v>
          </cell>
          <cell r="BK618">
            <v>270</v>
          </cell>
        </row>
        <row r="619">
          <cell r="E619" t="str">
            <v>Syracuse</v>
          </cell>
          <cell r="L619">
            <v>446</v>
          </cell>
          <cell r="BK619">
            <v>17</v>
          </cell>
        </row>
        <row r="620">
          <cell r="E620" t="str">
            <v>Syracuse</v>
          </cell>
          <cell r="L620">
            <v>626</v>
          </cell>
          <cell r="BK620">
            <v>152</v>
          </cell>
        </row>
        <row r="621">
          <cell r="E621" t="str">
            <v>Syracuse</v>
          </cell>
          <cell r="L621">
            <v>107</v>
          </cell>
          <cell r="BK621">
            <v>35</v>
          </cell>
        </row>
        <row r="622">
          <cell r="E622" t="str">
            <v>Syracuse</v>
          </cell>
          <cell r="L622">
            <v>46</v>
          </cell>
          <cell r="BK622">
            <v>63</v>
          </cell>
        </row>
        <row r="623">
          <cell r="E623" t="str">
            <v>Syracuse</v>
          </cell>
          <cell r="L623">
            <v>261</v>
          </cell>
          <cell r="BK623">
            <v>12</v>
          </cell>
        </row>
        <row r="624">
          <cell r="E624" t="str">
            <v>Syracuse</v>
          </cell>
          <cell r="L624">
            <v>349</v>
          </cell>
          <cell r="BK624">
            <v>59</v>
          </cell>
        </row>
        <row r="625">
          <cell r="E625" t="str">
            <v>Syracuse</v>
          </cell>
          <cell r="L625">
            <v>126</v>
          </cell>
          <cell r="BK625">
            <v>48</v>
          </cell>
        </row>
        <row r="626">
          <cell r="E626" t="str">
            <v>Syracuse</v>
          </cell>
          <cell r="L626">
            <v>0</v>
          </cell>
          <cell r="BK626">
            <v>59</v>
          </cell>
        </row>
        <row r="627">
          <cell r="E627" t="str">
            <v>Syracuse</v>
          </cell>
          <cell r="L627">
            <v>404</v>
          </cell>
          <cell r="BK627">
            <v>23</v>
          </cell>
        </row>
        <row r="628">
          <cell r="E628" t="str">
            <v>Manlius</v>
          </cell>
          <cell r="L628">
            <v>741</v>
          </cell>
          <cell r="BK628">
            <v>251</v>
          </cell>
        </row>
        <row r="629">
          <cell r="E629" t="str">
            <v>Syracuse</v>
          </cell>
          <cell r="L629">
            <v>300</v>
          </cell>
          <cell r="BK629">
            <v>403</v>
          </cell>
        </row>
        <row r="630">
          <cell r="E630" t="str">
            <v>Syracuse</v>
          </cell>
          <cell r="L630">
            <v>275</v>
          </cell>
          <cell r="BK630">
            <v>226</v>
          </cell>
        </row>
        <row r="631">
          <cell r="E631" t="str">
            <v>Syracuse</v>
          </cell>
          <cell r="L631">
            <v>207</v>
          </cell>
          <cell r="BK631">
            <v>0</v>
          </cell>
        </row>
        <row r="632">
          <cell r="E632" t="str">
            <v>Syracuse</v>
          </cell>
          <cell r="L632">
            <v>363</v>
          </cell>
          <cell r="BK632">
            <v>162</v>
          </cell>
        </row>
        <row r="633">
          <cell r="E633" t="str">
            <v>Syracuse</v>
          </cell>
          <cell r="L633">
            <v>426</v>
          </cell>
          <cell r="BK633">
            <v>420</v>
          </cell>
        </row>
        <row r="634">
          <cell r="E634" t="str">
            <v>Syracuse</v>
          </cell>
          <cell r="L634">
            <v>0</v>
          </cell>
          <cell r="BK634">
            <v>495</v>
          </cell>
        </row>
        <row r="635">
          <cell r="E635" t="str">
            <v>Syracuse</v>
          </cell>
          <cell r="L635">
            <v>0</v>
          </cell>
          <cell r="BK635">
            <v>6000</v>
          </cell>
        </row>
        <row r="636">
          <cell r="E636" t="str">
            <v>Syracuse</v>
          </cell>
          <cell r="L636">
            <v>187</v>
          </cell>
          <cell r="BK636">
            <v>157</v>
          </cell>
        </row>
        <row r="637">
          <cell r="E637" t="str">
            <v>Syracuse</v>
          </cell>
          <cell r="L637">
            <v>291</v>
          </cell>
          <cell r="BK637">
            <v>33</v>
          </cell>
        </row>
        <row r="638">
          <cell r="E638" t="str">
            <v>Syracuse</v>
          </cell>
          <cell r="L638">
            <v>364</v>
          </cell>
          <cell r="BK638">
            <v>495</v>
          </cell>
        </row>
        <row r="639">
          <cell r="E639" t="str">
            <v>Syracuse</v>
          </cell>
          <cell r="L639">
            <v>411</v>
          </cell>
          <cell r="BK639">
            <v>121</v>
          </cell>
        </row>
        <row r="640">
          <cell r="E640" t="str">
            <v>Camillus</v>
          </cell>
          <cell r="L640">
            <v>196</v>
          </cell>
          <cell r="BK640">
            <v>265</v>
          </cell>
        </row>
        <row r="641">
          <cell r="E641" t="str">
            <v>Clay</v>
          </cell>
          <cell r="L641">
            <v>9</v>
          </cell>
          <cell r="BK641">
            <v>1230</v>
          </cell>
        </row>
        <row r="642">
          <cell r="E642" t="str">
            <v>Salina</v>
          </cell>
          <cell r="L642">
            <v>5</v>
          </cell>
          <cell r="BK642">
            <v>881</v>
          </cell>
        </row>
        <row r="643">
          <cell r="E643" t="str">
            <v>Salina</v>
          </cell>
          <cell r="L643">
            <v>293</v>
          </cell>
          <cell r="BK643">
            <v>224</v>
          </cell>
        </row>
        <row r="644">
          <cell r="E644" t="str">
            <v>Salina</v>
          </cell>
          <cell r="L644">
            <v>493</v>
          </cell>
          <cell r="BK644">
            <v>434</v>
          </cell>
        </row>
        <row r="645">
          <cell r="E645" t="str">
            <v>Syracuse</v>
          </cell>
          <cell r="L645">
            <v>364</v>
          </cell>
          <cell r="BK645">
            <v>37</v>
          </cell>
        </row>
        <row r="646">
          <cell r="E646" t="str">
            <v>Syracuse</v>
          </cell>
          <cell r="L646">
            <v>233</v>
          </cell>
          <cell r="BK646">
            <v>301</v>
          </cell>
        </row>
        <row r="647">
          <cell r="E647" t="str">
            <v>Syracuse</v>
          </cell>
          <cell r="L647">
            <v>270</v>
          </cell>
          <cell r="BK647">
            <v>0</v>
          </cell>
        </row>
        <row r="648">
          <cell r="E648" t="str">
            <v>Syracuse</v>
          </cell>
          <cell r="L648">
            <v>320</v>
          </cell>
          <cell r="BK648">
            <v>30</v>
          </cell>
        </row>
        <row r="649">
          <cell r="E649" t="str">
            <v>Elbridge</v>
          </cell>
          <cell r="L649">
            <v>81</v>
          </cell>
          <cell r="BK649">
            <v>68</v>
          </cell>
        </row>
        <row r="650">
          <cell r="E650" t="str">
            <v>Elbridge</v>
          </cell>
          <cell r="L650">
            <v>216</v>
          </cell>
          <cell r="BK650">
            <v>378</v>
          </cell>
        </row>
        <row r="651">
          <cell r="E651" t="str">
            <v>Syracuse</v>
          </cell>
          <cell r="L651">
            <v>543</v>
          </cell>
          <cell r="BK651">
            <v>607</v>
          </cell>
        </row>
        <row r="652">
          <cell r="E652" t="str">
            <v>Syracuse</v>
          </cell>
          <cell r="L652">
            <v>587</v>
          </cell>
          <cell r="BK652">
            <v>140</v>
          </cell>
        </row>
        <row r="653">
          <cell r="E653" t="str">
            <v>Syracuse</v>
          </cell>
          <cell r="L653">
            <v>382</v>
          </cell>
          <cell r="BK653">
            <v>38</v>
          </cell>
        </row>
        <row r="654">
          <cell r="E654" t="str">
            <v>Dewitt</v>
          </cell>
          <cell r="L654">
            <v>330</v>
          </cell>
          <cell r="BK654">
            <v>365</v>
          </cell>
        </row>
        <row r="655">
          <cell r="E655" t="str">
            <v>Syracuse</v>
          </cell>
          <cell r="L655">
            <v>485</v>
          </cell>
          <cell r="BK655">
            <v>56</v>
          </cell>
        </row>
        <row r="656">
          <cell r="E656" t="str">
            <v>Syracuse</v>
          </cell>
          <cell r="L656">
            <v>0</v>
          </cell>
          <cell r="BK656">
            <v>333</v>
          </cell>
        </row>
        <row r="657">
          <cell r="E657" t="str">
            <v>Syracuse</v>
          </cell>
          <cell r="L657">
            <v>2</v>
          </cell>
          <cell r="BK657">
            <v>187</v>
          </cell>
        </row>
        <row r="658">
          <cell r="E658" t="str">
            <v>Syracuse</v>
          </cell>
          <cell r="L658">
            <v>120</v>
          </cell>
          <cell r="BK658">
            <v>98</v>
          </cell>
        </row>
        <row r="659">
          <cell r="E659" t="str">
            <v>Syracuse</v>
          </cell>
          <cell r="L659">
            <v>162</v>
          </cell>
          <cell r="BK659">
            <v>0</v>
          </cell>
        </row>
        <row r="660">
          <cell r="E660" t="str">
            <v>Syracuse</v>
          </cell>
          <cell r="L660">
            <v>531</v>
          </cell>
          <cell r="BK660">
            <v>376</v>
          </cell>
        </row>
        <row r="661">
          <cell r="E661" t="str">
            <v>Dewitt</v>
          </cell>
          <cell r="L661">
            <v>1</v>
          </cell>
          <cell r="BK661">
            <v>829</v>
          </cell>
        </row>
        <row r="662">
          <cell r="E662" t="str">
            <v>Dewitt</v>
          </cell>
          <cell r="L662">
            <v>2</v>
          </cell>
          <cell r="BK662">
            <v>500</v>
          </cell>
        </row>
        <row r="663">
          <cell r="E663" t="str">
            <v>Syracuse</v>
          </cell>
          <cell r="L663">
            <v>81</v>
          </cell>
          <cell r="BK663">
            <v>54</v>
          </cell>
        </row>
        <row r="664">
          <cell r="E664" t="str">
            <v>Syracuse</v>
          </cell>
          <cell r="L664">
            <v>53</v>
          </cell>
          <cell r="BK664">
            <v>199</v>
          </cell>
        </row>
        <row r="665">
          <cell r="E665" t="str">
            <v>Syracuse</v>
          </cell>
          <cell r="L665">
            <v>246</v>
          </cell>
          <cell r="BK665">
            <v>0</v>
          </cell>
        </row>
        <row r="666">
          <cell r="E666" t="str">
            <v>Salina</v>
          </cell>
          <cell r="L666">
            <v>695</v>
          </cell>
          <cell r="BK666">
            <v>718</v>
          </cell>
        </row>
        <row r="667">
          <cell r="E667" t="str">
            <v>Sullivan</v>
          </cell>
          <cell r="L667">
            <v>211</v>
          </cell>
          <cell r="BK667">
            <v>0</v>
          </cell>
        </row>
        <row r="668">
          <cell r="E668" t="str">
            <v>Dewitt</v>
          </cell>
          <cell r="L668">
            <v>382</v>
          </cell>
          <cell r="BK668">
            <v>148</v>
          </cell>
        </row>
        <row r="669">
          <cell r="E669" t="str">
            <v>Sullivan</v>
          </cell>
          <cell r="L669">
            <v>78</v>
          </cell>
          <cell r="BK669">
            <v>26</v>
          </cell>
        </row>
        <row r="670">
          <cell r="E670" t="str">
            <v>Sullivan</v>
          </cell>
          <cell r="L670">
            <v>189</v>
          </cell>
          <cell r="BK670">
            <v>31</v>
          </cell>
        </row>
        <row r="671">
          <cell r="E671" t="str">
            <v>Sullivan</v>
          </cell>
          <cell r="L671">
            <v>90</v>
          </cell>
          <cell r="BK671">
            <v>99</v>
          </cell>
        </row>
        <row r="672">
          <cell r="E672" t="str">
            <v>Sullivan</v>
          </cell>
          <cell r="L672">
            <v>25</v>
          </cell>
          <cell r="BK672">
            <v>13</v>
          </cell>
        </row>
        <row r="673">
          <cell r="E673" t="str">
            <v>Dewitt</v>
          </cell>
          <cell r="L673">
            <v>199</v>
          </cell>
          <cell r="BK673">
            <v>612</v>
          </cell>
        </row>
        <row r="674">
          <cell r="E674" t="str">
            <v>Syracuse</v>
          </cell>
          <cell r="L674">
            <v>94</v>
          </cell>
          <cell r="BK674">
            <v>10</v>
          </cell>
        </row>
        <row r="675">
          <cell r="E675" t="str">
            <v>Syracuse</v>
          </cell>
          <cell r="L675">
            <v>101</v>
          </cell>
          <cell r="BK675">
            <v>95</v>
          </cell>
        </row>
        <row r="676">
          <cell r="E676" t="str">
            <v>Dewitt</v>
          </cell>
          <cell r="L676">
            <v>74</v>
          </cell>
          <cell r="BK676">
            <v>326</v>
          </cell>
        </row>
        <row r="677">
          <cell r="E677" t="str">
            <v>Dewitt</v>
          </cell>
          <cell r="L677">
            <v>1</v>
          </cell>
          <cell r="BK677">
            <v>1113</v>
          </cell>
        </row>
        <row r="678">
          <cell r="E678" t="str">
            <v>Dewitt</v>
          </cell>
          <cell r="L678">
            <v>0</v>
          </cell>
          <cell r="BK678">
            <v>817</v>
          </cell>
        </row>
        <row r="679">
          <cell r="E679" t="str">
            <v>Dewitt</v>
          </cell>
          <cell r="L679">
            <v>15</v>
          </cell>
          <cell r="BK679">
            <v>837</v>
          </cell>
        </row>
        <row r="680">
          <cell r="E680" t="str">
            <v>Syracuse</v>
          </cell>
          <cell r="L680">
            <v>317</v>
          </cell>
          <cell r="BK680">
            <v>0</v>
          </cell>
        </row>
        <row r="681">
          <cell r="E681" t="str">
            <v>Syracuse</v>
          </cell>
          <cell r="L681">
            <v>238</v>
          </cell>
          <cell r="BK681">
            <v>32</v>
          </cell>
        </row>
        <row r="682">
          <cell r="E682" t="str">
            <v>Syracuse</v>
          </cell>
          <cell r="L682">
            <v>88</v>
          </cell>
          <cell r="BK682">
            <v>0</v>
          </cell>
        </row>
        <row r="683">
          <cell r="E683" t="str">
            <v>Syracuse</v>
          </cell>
          <cell r="L683">
            <v>253</v>
          </cell>
          <cell r="BK683">
            <v>359</v>
          </cell>
        </row>
        <row r="684">
          <cell r="E684" t="str">
            <v>Syracuse</v>
          </cell>
          <cell r="L684">
            <v>297</v>
          </cell>
          <cell r="BK684">
            <v>101</v>
          </cell>
        </row>
        <row r="685">
          <cell r="E685" t="str">
            <v>Salina</v>
          </cell>
          <cell r="L685">
            <v>88</v>
          </cell>
          <cell r="BK685">
            <v>187</v>
          </cell>
        </row>
        <row r="686">
          <cell r="E686" t="str">
            <v>Salina</v>
          </cell>
          <cell r="L686">
            <v>573</v>
          </cell>
          <cell r="BK686">
            <v>235</v>
          </cell>
        </row>
        <row r="687">
          <cell r="E687" t="str">
            <v>Dewitt</v>
          </cell>
          <cell r="L687">
            <v>52</v>
          </cell>
          <cell r="BK687">
            <v>2326</v>
          </cell>
        </row>
        <row r="688">
          <cell r="E688" t="str">
            <v>Salina</v>
          </cell>
          <cell r="L688">
            <v>0</v>
          </cell>
          <cell r="BK688">
            <v>51</v>
          </cell>
        </row>
        <row r="689">
          <cell r="E689" t="str">
            <v>Salina</v>
          </cell>
          <cell r="L689">
            <v>5</v>
          </cell>
          <cell r="BK689">
            <v>533</v>
          </cell>
        </row>
        <row r="690">
          <cell r="E690" t="str">
            <v>Salina</v>
          </cell>
          <cell r="L690">
            <v>289</v>
          </cell>
          <cell r="BK690">
            <v>308</v>
          </cell>
        </row>
        <row r="691">
          <cell r="E691" t="str">
            <v>Salina</v>
          </cell>
          <cell r="L691">
            <v>793</v>
          </cell>
          <cell r="BK691">
            <v>470</v>
          </cell>
        </row>
        <row r="692">
          <cell r="E692" t="str">
            <v>Sullivan</v>
          </cell>
          <cell r="L692">
            <v>74</v>
          </cell>
          <cell r="BK692">
            <v>16</v>
          </cell>
        </row>
        <row r="693">
          <cell r="E693" t="str">
            <v>Sullivan</v>
          </cell>
          <cell r="L693">
            <v>33</v>
          </cell>
          <cell r="BK693">
            <v>68</v>
          </cell>
        </row>
        <row r="694">
          <cell r="E694" t="str">
            <v>Dewitt</v>
          </cell>
          <cell r="L694">
            <v>655</v>
          </cell>
          <cell r="BK694">
            <v>18</v>
          </cell>
        </row>
        <row r="695">
          <cell r="E695" t="str">
            <v>Dewitt</v>
          </cell>
          <cell r="L695">
            <v>13</v>
          </cell>
          <cell r="BK695">
            <v>2959</v>
          </cell>
        </row>
        <row r="696">
          <cell r="E696" t="str">
            <v>Van Buren</v>
          </cell>
          <cell r="L696">
            <v>69</v>
          </cell>
          <cell r="BK696">
            <v>18</v>
          </cell>
        </row>
        <row r="697">
          <cell r="E697" t="str">
            <v>Salina</v>
          </cell>
          <cell r="L697">
            <v>59</v>
          </cell>
          <cell r="BK697">
            <v>194</v>
          </cell>
        </row>
        <row r="698">
          <cell r="E698" t="str">
            <v>Salina</v>
          </cell>
          <cell r="L698">
            <v>0</v>
          </cell>
          <cell r="BK698">
            <v>588</v>
          </cell>
        </row>
        <row r="699">
          <cell r="E699" t="str">
            <v>Sullivan</v>
          </cell>
          <cell r="L699">
            <v>98</v>
          </cell>
          <cell r="BK699">
            <v>7</v>
          </cell>
        </row>
        <row r="700">
          <cell r="E700" t="str">
            <v>Sullivan</v>
          </cell>
          <cell r="L700">
            <v>42</v>
          </cell>
          <cell r="BK700">
            <v>10</v>
          </cell>
        </row>
        <row r="701">
          <cell r="E701" t="str">
            <v>Sullivan</v>
          </cell>
          <cell r="L701">
            <v>185</v>
          </cell>
          <cell r="BK701">
            <v>14</v>
          </cell>
        </row>
        <row r="702">
          <cell r="E702" t="str">
            <v>Sullivan</v>
          </cell>
          <cell r="L702">
            <v>8</v>
          </cell>
          <cell r="BK702">
            <v>0</v>
          </cell>
        </row>
        <row r="703">
          <cell r="E703" t="str">
            <v>Sullivan</v>
          </cell>
          <cell r="L703">
            <v>149</v>
          </cell>
          <cell r="BK703">
            <v>47</v>
          </cell>
        </row>
        <row r="704">
          <cell r="E704" t="str">
            <v>Sullivan</v>
          </cell>
          <cell r="L704">
            <v>95</v>
          </cell>
          <cell r="BK704">
            <v>22</v>
          </cell>
        </row>
        <row r="705">
          <cell r="E705" t="str">
            <v>Sullivan</v>
          </cell>
          <cell r="L705">
            <v>25</v>
          </cell>
          <cell r="BK705">
            <v>115</v>
          </cell>
        </row>
        <row r="706">
          <cell r="E706" t="str">
            <v>Sullivan</v>
          </cell>
          <cell r="L706">
            <v>96</v>
          </cell>
          <cell r="BK706">
            <v>5</v>
          </cell>
        </row>
        <row r="707">
          <cell r="E707" t="str">
            <v>Sullivan</v>
          </cell>
          <cell r="L707">
            <v>311</v>
          </cell>
          <cell r="BK707">
            <v>13</v>
          </cell>
        </row>
        <row r="708">
          <cell r="E708" t="str">
            <v>Sullivan</v>
          </cell>
          <cell r="L708">
            <v>86</v>
          </cell>
          <cell r="BK708">
            <v>9</v>
          </cell>
        </row>
        <row r="709">
          <cell r="E709" t="str">
            <v>Salina</v>
          </cell>
          <cell r="L709">
            <v>396</v>
          </cell>
          <cell r="BK709">
            <v>505</v>
          </cell>
        </row>
        <row r="710">
          <cell r="E710" t="str">
            <v>Salina</v>
          </cell>
          <cell r="L710">
            <v>0</v>
          </cell>
          <cell r="BK710">
            <v>170</v>
          </cell>
        </row>
        <row r="711">
          <cell r="E711" t="str">
            <v>Salina</v>
          </cell>
          <cell r="L711">
            <v>17</v>
          </cell>
          <cell r="BK711">
            <v>752</v>
          </cell>
        </row>
        <row r="712">
          <cell r="E712" t="str">
            <v>Salina</v>
          </cell>
          <cell r="L712">
            <v>0</v>
          </cell>
          <cell r="BK712">
            <v>460</v>
          </cell>
        </row>
        <row r="713">
          <cell r="E713" t="str">
            <v>Salina</v>
          </cell>
          <cell r="L713">
            <v>78</v>
          </cell>
          <cell r="BK713">
            <v>0</v>
          </cell>
        </row>
        <row r="714">
          <cell r="E714" t="str">
            <v>Salina</v>
          </cell>
          <cell r="L714">
            <v>2</v>
          </cell>
          <cell r="BK714">
            <v>61</v>
          </cell>
        </row>
        <row r="715">
          <cell r="E715" t="str">
            <v>Salina</v>
          </cell>
          <cell r="L715">
            <v>416</v>
          </cell>
          <cell r="BK715">
            <v>78</v>
          </cell>
        </row>
        <row r="716">
          <cell r="E716" t="str">
            <v>Salina</v>
          </cell>
          <cell r="L716">
            <v>531</v>
          </cell>
          <cell r="BK716">
            <v>200</v>
          </cell>
        </row>
        <row r="717">
          <cell r="E717" t="str">
            <v>Salina</v>
          </cell>
          <cell r="L717">
            <v>600</v>
          </cell>
          <cell r="BK717">
            <v>228</v>
          </cell>
        </row>
        <row r="718">
          <cell r="E718" t="str">
            <v>Salina</v>
          </cell>
          <cell r="L718">
            <v>36</v>
          </cell>
          <cell r="BK718">
            <v>12</v>
          </cell>
        </row>
        <row r="719">
          <cell r="E719" t="str">
            <v>Salina</v>
          </cell>
          <cell r="L719">
            <v>72</v>
          </cell>
          <cell r="BK719">
            <v>67</v>
          </cell>
        </row>
        <row r="720">
          <cell r="E720" t="str">
            <v>Salina</v>
          </cell>
          <cell r="L720">
            <v>18</v>
          </cell>
          <cell r="BK720">
            <v>70</v>
          </cell>
        </row>
        <row r="721">
          <cell r="E721" t="str">
            <v>Salina</v>
          </cell>
          <cell r="L721">
            <v>473</v>
          </cell>
          <cell r="BK721">
            <v>0</v>
          </cell>
        </row>
        <row r="722">
          <cell r="E722" t="str">
            <v>Dewitt</v>
          </cell>
          <cell r="L722">
            <v>9</v>
          </cell>
          <cell r="BK722">
            <v>804</v>
          </cell>
        </row>
        <row r="723">
          <cell r="E723" t="str">
            <v>Salina</v>
          </cell>
          <cell r="L723">
            <v>249</v>
          </cell>
          <cell r="BK723">
            <v>581</v>
          </cell>
        </row>
        <row r="724">
          <cell r="E724" t="str">
            <v>Sullivan</v>
          </cell>
          <cell r="L724">
            <v>60</v>
          </cell>
          <cell r="BK724">
            <v>111</v>
          </cell>
        </row>
        <row r="725">
          <cell r="E725" t="str">
            <v>Sullivan</v>
          </cell>
          <cell r="L725">
            <v>58</v>
          </cell>
          <cell r="BK725">
            <v>10</v>
          </cell>
        </row>
        <row r="726">
          <cell r="E726" t="str">
            <v>Sullivan</v>
          </cell>
          <cell r="L726">
            <v>280</v>
          </cell>
          <cell r="BK726">
            <v>29</v>
          </cell>
        </row>
        <row r="727">
          <cell r="E727" t="str">
            <v>Sullivan</v>
          </cell>
          <cell r="L727">
            <v>20</v>
          </cell>
          <cell r="BK727">
            <v>16</v>
          </cell>
        </row>
        <row r="728">
          <cell r="E728" t="str">
            <v>Sullivan</v>
          </cell>
          <cell r="L728">
            <v>69</v>
          </cell>
          <cell r="BK728">
            <v>25</v>
          </cell>
        </row>
        <row r="729">
          <cell r="E729" t="str">
            <v>Sullivan</v>
          </cell>
          <cell r="L729">
            <v>169</v>
          </cell>
          <cell r="BK729">
            <v>25</v>
          </cell>
        </row>
        <row r="730">
          <cell r="E730" t="str">
            <v>Sullivan</v>
          </cell>
          <cell r="L730">
            <v>162</v>
          </cell>
          <cell r="BK730">
            <v>34</v>
          </cell>
        </row>
        <row r="731">
          <cell r="E731" t="str">
            <v>Sullivan</v>
          </cell>
          <cell r="L731">
            <v>73</v>
          </cell>
          <cell r="BK731">
            <v>0</v>
          </cell>
        </row>
        <row r="732">
          <cell r="E732" t="str">
            <v>Salina</v>
          </cell>
          <cell r="L732">
            <v>236</v>
          </cell>
          <cell r="BK732">
            <v>84</v>
          </cell>
        </row>
        <row r="733">
          <cell r="E733" t="str">
            <v>Salina</v>
          </cell>
          <cell r="L733">
            <v>4</v>
          </cell>
          <cell r="BK733">
            <v>1573</v>
          </cell>
        </row>
        <row r="734">
          <cell r="E734" t="str">
            <v>Dewitt</v>
          </cell>
          <cell r="L734">
            <v>247</v>
          </cell>
          <cell r="BK734">
            <v>353</v>
          </cell>
        </row>
        <row r="735">
          <cell r="E735" t="str">
            <v>Dewitt</v>
          </cell>
          <cell r="L735">
            <v>29</v>
          </cell>
          <cell r="BK735">
            <v>3049</v>
          </cell>
        </row>
        <row r="736">
          <cell r="E736" t="str">
            <v>Cicero</v>
          </cell>
          <cell r="L736">
            <v>363</v>
          </cell>
          <cell r="BK736">
            <v>89</v>
          </cell>
        </row>
        <row r="737">
          <cell r="E737" t="str">
            <v>Salina</v>
          </cell>
          <cell r="L737">
            <v>55</v>
          </cell>
          <cell r="BK737">
            <v>1964</v>
          </cell>
        </row>
        <row r="738">
          <cell r="E738" t="str">
            <v>Salina</v>
          </cell>
          <cell r="L738">
            <v>115</v>
          </cell>
          <cell r="BK738">
            <v>362</v>
          </cell>
        </row>
        <row r="739">
          <cell r="E739" t="str">
            <v>Salina</v>
          </cell>
          <cell r="L739">
            <v>524</v>
          </cell>
          <cell r="BK739">
            <v>653</v>
          </cell>
        </row>
        <row r="740">
          <cell r="E740" t="str">
            <v>Van Buren</v>
          </cell>
          <cell r="L740">
            <v>153</v>
          </cell>
          <cell r="BK740">
            <v>27</v>
          </cell>
        </row>
        <row r="741">
          <cell r="E741" t="str">
            <v>Van Buren</v>
          </cell>
          <cell r="L741">
            <v>61</v>
          </cell>
          <cell r="BK741">
            <v>8</v>
          </cell>
        </row>
        <row r="742">
          <cell r="E742" t="str">
            <v>Dewitt</v>
          </cell>
          <cell r="L742">
            <v>0</v>
          </cell>
          <cell r="BK742">
            <v>1787</v>
          </cell>
        </row>
        <row r="743">
          <cell r="E743" t="str">
            <v>Dewitt</v>
          </cell>
          <cell r="L743">
            <v>37</v>
          </cell>
          <cell r="BK743">
            <v>2704</v>
          </cell>
        </row>
        <row r="744">
          <cell r="E744" t="str">
            <v>Cicero</v>
          </cell>
          <cell r="L744">
            <v>28</v>
          </cell>
          <cell r="BK744">
            <v>474</v>
          </cell>
        </row>
        <row r="745">
          <cell r="E745" t="str">
            <v>Cicero</v>
          </cell>
          <cell r="L745">
            <v>0</v>
          </cell>
          <cell r="BK745">
            <v>26</v>
          </cell>
        </row>
        <row r="746">
          <cell r="E746" t="str">
            <v>Cicero</v>
          </cell>
          <cell r="L746">
            <v>1</v>
          </cell>
          <cell r="BK746">
            <v>25</v>
          </cell>
        </row>
        <row r="747">
          <cell r="E747" t="str">
            <v>Cicero</v>
          </cell>
          <cell r="L747">
            <v>330</v>
          </cell>
          <cell r="BK747">
            <v>73</v>
          </cell>
        </row>
        <row r="748">
          <cell r="E748" t="str">
            <v>Clay</v>
          </cell>
          <cell r="L748">
            <v>1</v>
          </cell>
          <cell r="BK748">
            <v>1950</v>
          </cell>
        </row>
        <row r="749">
          <cell r="E749" t="str">
            <v>Cicero</v>
          </cell>
          <cell r="L749">
            <v>176</v>
          </cell>
          <cell r="BK749">
            <v>790</v>
          </cell>
        </row>
        <row r="750">
          <cell r="E750" t="str">
            <v>Cicero</v>
          </cell>
          <cell r="L750">
            <v>427</v>
          </cell>
          <cell r="BK750">
            <v>164</v>
          </cell>
        </row>
        <row r="751">
          <cell r="E751" t="str">
            <v>Salina</v>
          </cell>
          <cell r="L751">
            <v>4</v>
          </cell>
          <cell r="BK751">
            <v>821</v>
          </cell>
        </row>
        <row r="752">
          <cell r="E752" t="str">
            <v>Salina</v>
          </cell>
          <cell r="L752">
            <v>554</v>
          </cell>
          <cell r="BK752">
            <v>484</v>
          </cell>
        </row>
        <row r="753">
          <cell r="E753" t="str">
            <v>Clay</v>
          </cell>
          <cell r="L753">
            <v>223</v>
          </cell>
          <cell r="BK753">
            <v>285</v>
          </cell>
        </row>
        <row r="754">
          <cell r="E754" t="str">
            <v>Cicero</v>
          </cell>
          <cell r="L754">
            <v>17</v>
          </cell>
          <cell r="BK754">
            <v>248</v>
          </cell>
        </row>
        <row r="755">
          <cell r="E755" t="str">
            <v>Salina</v>
          </cell>
          <cell r="L755">
            <v>179</v>
          </cell>
          <cell r="BK755">
            <v>1022</v>
          </cell>
        </row>
        <row r="756">
          <cell r="E756" t="str">
            <v>Salina</v>
          </cell>
          <cell r="L756">
            <v>333</v>
          </cell>
          <cell r="BK756">
            <v>622</v>
          </cell>
        </row>
        <row r="757">
          <cell r="E757" t="str">
            <v>Salina</v>
          </cell>
          <cell r="L757">
            <v>279</v>
          </cell>
          <cell r="BK757">
            <v>445</v>
          </cell>
        </row>
        <row r="758">
          <cell r="E758" t="str">
            <v>Salina</v>
          </cell>
          <cell r="L758">
            <v>591</v>
          </cell>
          <cell r="BK758">
            <v>642</v>
          </cell>
        </row>
        <row r="759">
          <cell r="E759" t="str">
            <v>Clay</v>
          </cell>
          <cell r="L759">
            <v>36</v>
          </cell>
          <cell r="BK759">
            <v>1532</v>
          </cell>
        </row>
        <row r="760">
          <cell r="E760" t="str">
            <v>Cicero</v>
          </cell>
          <cell r="L760">
            <v>17</v>
          </cell>
          <cell r="BK760">
            <v>1301</v>
          </cell>
        </row>
        <row r="761">
          <cell r="E761" t="str">
            <v>Cicero</v>
          </cell>
          <cell r="L761">
            <v>13</v>
          </cell>
          <cell r="BK761">
            <v>466</v>
          </cell>
        </row>
        <row r="762">
          <cell r="E762" t="str">
            <v>Salina</v>
          </cell>
          <cell r="L762">
            <v>1083</v>
          </cell>
          <cell r="BK762">
            <v>106</v>
          </cell>
        </row>
        <row r="763">
          <cell r="E763" t="str">
            <v>Salina</v>
          </cell>
          <cell r="L763">
            <v>472</v>
          </cell>
          <cell r="BK763">
            <v>2473</v>
          </cell>
        </row>
        <row r="764">
          <cell r="E764" t="str">
            <v>Clay</v>
          </cell>
          <cell r="L764">
            <v>226</v>
          </cell>
          <cell r="BK764">
            <v>224</v>
          </cell>
        </row>
        <row r="765">
          <cell r="E765" t="str">
            <v>Cicero</v>
          </cell>
          <cell r="L765">
            <v>137</v>
          </cell>
          <cell r="BK765">
            <v>746</v>
          </cell>
        </row>
        <row r="766">
          <cell r="E766" t="str">
            <v>Salina</v>
          </cell>
          <cell r="L766">
            <v>423</v>
          </cell>
          <cell r="BK766">
            <v>20</v>
          </cell>
        </row>
        <row r="767">
          <cell r="E767" t="str">
            <v>Clay</v>
          </cell>
          <cell r="L767">
            <v>57</v>
          </cell>
          <cell r="BK767">
            <v>1363</v>
          </cell>
        </row>
        <row r="768">
          <cell r="E768" t="str">
            <v>Clay</v>
          </cell>
          <cell r="L768">
            <v>1</v>
          </cell>
          <cell r="BK768">
            <v>1280</v>
          </cell>
        </row>
        <row r="769">
          <cell r="E769" t="str">
            <v>Clay</v>
          </cell>
          <cell r="L769">
            <v>707</v>
          </cell>
          <cell r="BK769">
            <v>69</v>
          </cell>
        </row>
        <row r="770">
          <cell r="E770" t="str">
            <v>Clay</v>
          </cell>
          <cell r="L770">
            <v>228</v>
          </cell>
          <cell r="BK770">
            <v>38</v>
          </cell>
        </row>
        <row r="771">
          <cell r="E771" t="str">
            <v>Clay</v>
          </cell>
          <cell r="L771">
            <v>68</v>
          </cell>
          <cell r="BK771">
            <v>681</v>
          </cell>
        </row>
        <row r="772">
          <cell r="E772" t="str">
            <v>Clay</v>
          </cell>
          <cell r="L772">
            <v>5</v>
          </cell>
          <cell r="BK772">
            <v>410</v>
          </cell>
        </row>
        <row r="773">
          <cell r="E773" t="str">
            <v>Clay</v>
          </cell>
          <cell r="L773">
            <v>285</v>
          </cell>
          <cell r="BK773">
            <v>444</v>
          </cell>
        </row>
        <row r="774">
          <cell r="E774" t="str">
            <v>Clay</v>
          </cell>
          <cell r="L774">
            <v>0</v>
          </cell>
          <cell r="BK774">
            <v>983</v>
          </cell>
        </row>
        <row r="775">
          <cell r="E775" t="str">
            <v>Clay</v>
          </cell>
          <cell r="L775">
            <v>3</v>
          </cell>
          <cell r="BK775">
            <v>277</v>
          </cell>
        </row>
        <row r="776">
          <cell r="E776" t="str">
            <v>Clay</v>
          </cell>
          <cell r="L776">
            <v>103</v>
          </cell>
          <cell r="BK776">
            <v>371</v>
          </cell>
        </row>
        <row r="777">
          <cell r="E777" t="str">
            <v>Clay</v>
          </cell>
          <cell r="L777">
            <v>767</v>
          </cell>
          <cell r="BK777">
            <v>71</v>
          </cell>
        </row>
        <row r="778">
          <cell r="E778" t="str">
            <v>Clay</v>
          </cell>
          <cell r="L778">
            <v>370</v>
          </cell>
          <cell r="BK778">
            <v>505</v>
          </cell>
        </row>
        <row r="779">
          <cell r="E779" t="str">
            <v>Clay</v>
          </cell>
          <cell r="L779">
            <v>163</v>
          </cell>
          <cell r="BK779">
            <v>81</v>
          </cell>
        </row>
        <row r="780">
          <cell r="E780" t="str">
            <v>Clay</v>
          </cell>
          <cell r="L780">
            <v>557</v>
          </cell>
          <cell r="BK780">
            <v>7</v>
          </cell>
        </row>
        <row r="781">
          <cell r="E781" t="str">
            <v>Clay</v>
          </cell>
          <cell r="L781">
            <v>88</v>
          </cell>
          <cell r="BK781">
            <v>268</v>
          </cell>
        </row>
        <row r="782">
          <cell r="E782" t="str">
            <v>Clay</v>
          </cell>
          <cell r="L782">
            <v>304</v>
          </cell>
          <cell r="BK782">
            <v>23</v>
          </cell>
        </row>
        <row r="783">
          <cell r="E783" t="str">
            <v>Clay</v>
          </cell>
          <cell r="L783">
            <v>373</v>
          </cell>
          <cell r="BK783">
            <v>96</v>
          </cell>
        </row>
        <row r="784">
          <cell r="E784" t="str">
            <v>Clay</v>
          </cell>
          <cell r="L784">
            <v>472</v>
          </cell>
          <cell r="BK784">
            <v>10</v>
          </cell>
        </row>
        <row r="785">
          <cell r="E785" t="str">
            <v>Van Buren</v>
          </cell>
          <cell r="L785">
            <v>90</v>
          </cell>
          <cell r="BK785">
            <v>131</v>
          </cell>
        </row>
        <row r="786">
          <cell r="E786" t="str">
            <v>Van Buren</v>
          </cell>
          <cell r="L786">
            <v>19</v>
          </cell>
          <cell r="BK786">
            <v>189</v>
          </cell>
        </row>
        <row r="787">
          <cell r="E787" t="str">
            <v>Salina</v>
          </cell>
          <cell r="L787">
            <v>483</v>
          </cell>
          <cell r="BK787">
            <v>175</v>
          </cell>
        </row>
        <row r="788">
          <cell r="E788" t="str">
            <v>Salina</v>
          </cell>
          <cell r="L788">
            <v>321</v>
          </cell>
          <cell r="BK788">
            <v>171</v>
          </cell>
        </row>
        <row r="789">
          <cell r="E789" t="str">
            <v>Dewitt</v>
          </cell>
          <cell r="L789">
            <v>69</v>
          </cell>
          <cell r="BK789">
            <v>1600</v>
          </cell>
        </row>
        <row r="790">
          <cell r="E790" t="str">
            <v>Cicero</v>
          </cell>
          <cell r="L790">
            <v>18</v>
          </cell>
          <cell r="BK790">
            <v>236</v>
          </cell>
        </row>
        <row r="791">
          <cell r="E791" t="str">
            <v>Salina</v>
          </cell>
          <cell r="L791">
            <v>285</v>
          </cell>
          <cell r="BK791">
            <v>13</v>
          </cell>
        </row>
        <row r="792">
          <cell r="E792" t="str">
            <v>Van Buren</v>
          </cell>
          <cell r="L792">
            <v>184</v>
          </cell>
          <cell r="BK792">
            <v>31</v>
          </cell>
        </row>
        <row r="793">
          <cell r="E793" t="str">
            <v>Van Buren</v>
          </cell>
          <cell r="L793">
            <v>4</v>
          </cell>
          <cell r="BK793">
            <v>415</v>
          </cell>
        </row>
        <row r="794">
          <cell r="E794" t="str">
            <v>Dewitt</v>
          </cell>
          <cell r="L794">
            <v>13</v>
          </cell>
          <cell r="BK794">
            <v>1000</v>
          </cell>
        </row>
        <row r="795">
          <cell r="E795" t="str">
            <v>Dewitt</v>
          </cell>
          <cell r="L795">
            <v>2</v>
          </cell>
          <cell r="BK795">
            <v>790</v>
          </cell>
        </row>
        <row r="796">
          <cell r="E796" t="str">
            <v>Clay</v>
          </cell>
          <cell r="L796">
            <v>542</v>
          </cell>
          <cell r="BK796">
            <v>398</v>
          </cell>
        </row>
        <row r="797">
          <cell r="E797" t="str">
            <v>Clay</v>
          </cell>
          <cell r="L797">
            <v>248</v>
          </cell>
          <cell r="BK797">
            <v>0</v>
          </cell>
        </row>
        <row r="798">
          <cell r="E798" t="str">
            <v>Clay</v>
          </cell>
          <cell r="L798">
            <v>218</v>
          </cell>
          <cell r="BK798">
            <v>0</v>
          </cell>
        </row>
        <row r="799">
          <cell r="E799" t="str">
            <v>Clay</v>
          </cell>
          <cell r="L799">
            <v>450</v>
          </cell>
          <cell r="BK799">
            <v>0</v>
          </cell>
        </row>
        <row r="800">
          <cell r="E800" t="str">
            <v>Clay</v>
          </cell>
          <cell r="L800">
            <v>282</v>
          </cell>
          <cell r="BK800">
            <v>370</v>
          </cell>
        </row>
        <row r="801">
          <cell r="E801" t="str">
            <v>Clay</v>
          </cell>
          <cell r="L801">
            <v>393</v>
          </cell>
          <cell r="BK801">
            <v>77</v>
          </cell>
        </row>
        <row r="802">
          <cell r="E802" t="str">
            <v>Clay</v>
          </cell>
          <cell r="L802">
            <v>8</v>
          </cell>
          <cell r="BK802">
            <v>280</v>
          </cell>
        </row>
        <row r="803">
          <cell r="E803" t="str">
            <v>Clay</v>
          </cell>
          <cell r="L803">
            <v>394</v>
          </cell>
          <cell r="BK803">
            <v>135</v>
          </cell>
        </row>
        <row r="804">
          <cell r="E804" t="str">
            <v>Clay</v>
          </cell>
          <cell r="L804">
            <v>506</v>
          </cell>
          <cell r="BK804">
            <v>158</v>
          </cell>
        </row>
        <row r="805">
          <cell r="E805" t="str">
            <v>Clay</v>
          </cell>
          <cell r="L805">
            <v>377</v>
          </cell>
          <cell r="BK805">
            <v>626</v>
          </cell>
        </row>
        <row r="806">
          <cell r="E806" t="str">
            <v>Van Buren</v>
          </cell>
          <cell r="L806">
            <v>2</v>
          </cell>
          <cell r="BK806">
            <v>236</v>
          </cell>
        </row>
        <row r="807">
          <cell r="E807" t="str">
            <v>Sullivan</v>
          </cell>
          <cell r="L807">
            <v>86</v>
          </cell>
          <cell r="BK807">
            <v>0</v>
          </cell>
        </row>
        <row r="808">
          <cell r="E808" t="str">
            <v>Van Buren</v>
          </cell>
          <cell r="L808">
            <v>184</v>
          </cell>
          <cell r="BK808">
            <v>81</v>
          </cell>
        </row>
        <row r="809">
          <cell r="E809" t="str">
            <v>Van Buren</v>
          </cell>
          <cell r="L809">
            <v>110</v>
          </cell>
          <cell r="BK809">
            <v>9</v>
          </cell>
        </row>
        <row r="810">
          <cell r="E810" t="str">
            <v>Lysander</v>
          </cell>
          <cell r="L810">
            <v>193</v>
          </cell>
          <cell r="BK810">
            <v>67</v>
          </cell>
        </row>
        <row r="811">
          <cell r="E811" t="str">
            <v>Lysander</v>
          </cell>
          <cell r="L811">
            <v>103</v>
          </cell>
          <cell r="BK811">
            <v>125</v>
          </cell>
        </row>
        <row r="812">
          <cell r="E812" t="str">
            <v>Geddes</v>
          </cell>
          <cell r="L812">
            <v>112</v>
          </cell>
          <cell r="BK812">
            <v>195</v>
          </cell>
        </row>
        <row r="813">
          <cell r="E813" t="str">
            <v>Geddes</v>
          </cell>
          <cell r="L813">
            <v>2</v>
          </cell>
          <cell r="BK813">
            <v>581</v>
          </cell>
        </row>
        <row r="814">
          <cell r="E814" t="str">
            <v>Van Buren</v>
          </cell>
          <cell r="L814">
            <v>518</v>
          </cell>
          <cell r="BK814">
            <v>185</v>
          </cell>
        </row>
        <row r="815">
          <cell r="E815" t="str">
            <v>Van Buren</v>
          </cell>
          <cell r="L815">
            <v>202</v>
          </cell>
          <cell r="BK815">
            <v>75</v>
          </cell>
        </row>
        <row r="816">
          <cell r="E816" t="str">
            <v>Cicero</v>
          </cell>
          <cell r="L816">
            <v>31</v>
          </cell>
          <cell r="BK816">
            <v>193</v>
          </cell>
        </row>
        <row r="817">
          <cell r="E817" t="str">
            <v>Van Buren</v>
          </cell>
          <cell r="L817">
            <v>162</v>
          </cell>
          <cell r="BK817">
            <v>7</v>
          </cell>
        </row>
        <row r="818">
          <cell r="E818" t="str">
            <v>Cicero</v>
          </cell>
          <cell r="L818">
            <v>0</v>
          </cell>
          <cell r="BK818">
            <v>204</v>
          </cell>
        </row>
        <row r="819">
          <cell r="E819" t="str">
            <v>Salina</v>
          </cell>
          <cell r="L819">
            <v>455</v>
          </cell>
          <cell r="BK819">
            <v>251</v>
          </cell>
        </row>
        <row r="820">
          <cell r="E820" t="str">
            <v>Salina</v>
          </cell>
          <cell r="L820">
            <v>73</v>
          </cell>
          <cell r="BK820">
            <v>14</v>
          </cell>
        </row>
        <row r="821">
          <cell r="E821" t="str">
            <v>Clay</v>
          </cell>
          <cell r="L821">
            <v>564</v>
          </cell>
          <cell r="BK821">
            <v>1152</v>
          </cell>
        </row>
        <row r="822">
          <cell r="E822" t="str">
            <v>Clay</v>
          </cell>
          <cell r="L822">
            <v>512</v>
          </cell>
          <cell r="BK822">
            <v>693</v>
          </cell>
        </row>
        <row r="823">
          <cell r="E823" t="str">
            <v>Van Buren</v>
          </cell>
          <cell r="L823">
            <v>201</v>
          </cell>
          <cell r="BK823">
            <v>19</v>
          </cell>
        </row>
        <row r="824">
          <cell r="E824" t="str">
            <v>Salina</v>
          </cell>
          <cell r="L824">
            <v>620</v>
          </cell>
          <cell r="BK824">
            <v>44</v>
          </cell>
        </row>
        <row r="825">
          <cell r="E825" t="str">
            <v>Clay</v>
          </cell>
          <cell r="L825">
            <v>416</v>
          </cell>
          <cell r="BK825">
            <v>243</v>
          </cell>
        </row>
        <row r="826">
          <cell r="E826" t="str">
            <v>Clay</v>
          </cell>
          <cell r="L826">
            <v>591</v>
          </cell>
          <cell r="BK826">
            <v>136</v>
          </cell>
        </row>
        <row r="827">
          <cell r="E827" t="str">
            <v>Salina</v>
          </cell>
          <cell r="L827">
            <v>207</v>
          </cell>
          <cell r="BK827">
            <v>79</v>
          </cell>
        </row>
        <row r="828">
          <cell r="E828" t="str">
            <v>Lysander</v>
          </cell>
          <cell r="L828">
            <v>590</v>
          </cell>
          <cell r="BK828">
            <v>168</v>
          </cell>
        </row>
        <row r="829">
          <cell r="E829" t="str">
            <v>Van Buren</v>
          </cell>
          <cell r="L829">
            <v>682</v>
          </cell>
          <cell r="BK829">
            <v>110</v>
          </cell>
        </row>
        <row r="830">
          <cell r="E830" t="str">
            <v>Van Buren</v>
          </cell>
          <cell r="L830">
            <v>82</v>
          </cell>
          <cell r="BK830">
            <v>109</v>
          </cell>
        </row>
        <row r="831">
          <cell r="E831" t="str">
            <v>Lysander</v>
          </cell>
          <cell r="L831">
            <v>690</v>
          </cell>
          <cell r="BK831">
            <v>60</v>
          </cell>
        </row>
        <row r="832">
          <cell r="E832" t="str">
            <v>Cicero</v>
          </cell>
          <cell r="L832">
            <v>68</v>
          </cell>
          <cell r="BK832">
            <v>20</v>
          </cell>
        </row>
        <row r="833">
          <cell r="E833" t="str">
            <v>Cicero</v>
          </cell>
          <cell r="L833">
            <v>149</v>
          </cell>
          <cell r="BK833">
            <v>92</v>
          </cell>
        </row>
        <row r="834">
          <cell r="E834" t="str">
            <v>Cicero</v>
          </cell>
          <cell r="L834">
            <v>196</v>
          </cell>
          <cell r="BK834">
            <v>40</v>
          </cell>
        </row>
        <row r="835">
          <cell r="E835" t="str">
            <v>Cicero</v>
          </cell>
          <cell r="L835">
            <v>9</v>
          </cell>
          <cell r="BK835">
            <v>0</v>
          </cell>
        </row>
        <row r="836">
          <cell r="E836" t="str">
            <v>Cicero</v>
          </cell>
          <cell r="L836">
            <v>49</v>
          </cell>
          <cell r="BK836">
            <v>0</v>
          </cell>
        </row>
        <row r="837">
          <cell r="E837" t="str">
            <v>Lysander</v>
          </cell>
          <cell r="L837">
            <v>682</v>
          </cell>
          <cell r="BK837">
            <v>421</v>
          </cell>
        </row>
        <row r="838">
          <cell r="E838" t="str">
            <v>Cicero</v>
          </cell>
          <cell r="L838">
            <v>124</v>
          </cell>
          <cell r="BK838">
            <v>87</v>
          </cell>
        </row>
        <row r="839">
          <cell r="E839" t="str">
            <v>Cicero</v>
          </cell>
          <cell r="L839">
            <v>225</v>
          </cell>
          <cell r="BK839">
            <v>24</v>
          </cell>
        </row>
        <row r="840">
          <cell r="E840" t="str">
            <v>Cicero</v>
          </cell>
          <cell r="L840">
            <v>477</v>
          </cell>
          <cell r="BK840">
            <v>95</v>
          </cell>
        </row>
        <row r="841">
          <cell r="E841" t="str">
            <v>Cicero</v>
          </cell>
          <cell r="L841">
            <v>514</v>
          </cell>
          <cell r="BK841">
            <v>99</v>
          </cell>
        </row>
        <row r="842">
          <cell r="E842" t="str">
            <v>Cicero</v>
          </cell>
          <cell r="L842">
            <v>123</v>
          </cell>
          <cell r="BK842">
            <v>27</v>
          </cell>
        </row>
        <row r="843">
          <cell r="E843" t="str">
            <v>Cicero</v>
          </cell>
          <cell r="L843">
            <v>484</v>
          </cell>
          <cell r="BK843">
            <v>156</v>
          </cell>
        </row>
        <row r="844">
          <cell r="E844" t="str">
            <v>Van Buren</v>
          </cell>
          <cell r="L844">
            <v>667</v>
          </cell>
          <cell r="BK844">
            <v>13</v>
          </cell>
        </row>
        <row r="845">
          <cell r="E845" t="str">
            <v>Van Buren</v>
          </cell>
          <cell r="L845">
            <v>263</v>
          </cell>
          <cell r="BK845">
            <v>205</v>
          </cell>
        </row>
        <row r="846">
          <cell r="E846" t="str">
            <v>Van Buren</v>
          </cell>
          <cell r="L846">
            <v>181</v>
          </cell>
          <cell r="BK846">
            <v>65</v>
          </cell>
        </row>
        <row r="847">
          <cell r="E847" t="str">
            <v>Van Buren</v>
          </cell>
          <cell r="L847">
            <v>115</v>
          </cell>
          <cell r="BK847">
            <v>10</v>
          </cell>
        </row>
        <row r="848">
          <cell r="E848" t="str">
            <v>Van Buren</v>
          </cell>
          <cell r="L848">
            <v>49</v>
          </cell>
          <cell r="BK848">
            <v>7</v>
          </cell>
        </row>
        <row r="849">
          <cell r="E849" t="str">
            <v>Van Buren</v>
          </cell>
          <cell r="L849">
            <v>332</v>
          </cell>
          <cell r="BK849">
            <v>78</v>
          </cell>
        </row>
        <row r="850">
          <cell r="E850" t="str">
            <v>Van Buren</v>
          </cell>
          <cell r="L850">
            <v>29</v>
          </cell>
          <cell r="BK850">
            <v>76</v>
          </cell>
        </row>
        <row r="851">
          <cell r="E851" t="str">
            <v>Clay</v>
          </cell>
          <cell r="L851">
            <v>137</v>
          </cell>
          <cell r="BK851">
            <v>170</v>
          </cell>
        </row>
        <row r="852">
          <cell r="E852" t="str">
            <v>Cicero</v>
          </cell>
          <cell r="L852">
            <v>149</v>
          </cell>
          <cell r="BK852">
            <v>83</v>
          </cell>
        </row>
        <row r="853">
          <cell r="E853" t="str">
            <v>Cicero</v>
          </cell>
          <cell r="L853">
            <v>478</v>
          </cell>
          <cell r="BK853">
            <v>18</v>
          </cell>
        </row>
        <row r="854">
          <cell r="E854" t="str">
            <v>Cicero</v>
          </cell>
          <cell r="L854">
            <v>472</v>
          </cell>
          <cell r="BK854">
            <v>235</v>
          </cell>
        </row>
        <row r="855">
          <cell r="E855" t="str">
            <v>Clay</v>
          </cell>
          <cell r="L855">
            <v>476</v>
          </cell>
          <cell r="BK855">
            <v>106</v>
          </cell>
        </row>
        <row r="856">
          <cell r="E856" t="str">
            <v>Clay</v>
          </cell>
          <cell r="L856">
            <v>229</v>
          </cell>
          <cell r="BK856">
            <v>6</v>
          </cell>
        </row>
        <row r="857">
          <cell r="E857" t="str">
            <v>Cicero</v>
          </cell>
          <cell r="L857">
            <v>428</v>
          </cell>
          <cell r="BK857">
            <v>868</v>
          </cell>
        </row>
        <row r="858">
          <cell r="E858" t="str">
            <v>Cicero</v>
          </cell>
          <cell r="L858">
            <v>26</v>
          </cell>
          <cell r="BK858">
            <v>55</v>
          </cell>
        </row>
        <row r="859">
          <cell r="E859" t="str">
            <v>Van Buren</v>
          </cell>
          <cell r="L859">
            <v>113</v>
          </cell>
          <cell r="BK859">
            <v>100</v>
          </cell>
        </row>
        <row r="860">
          <cell r="E860" t="str">
            <v>Van Buren</v>
          </cell>
          <cell r="L860">
            <v>111</v>
          </cell>
          <cell r="BK860">
            <v>122</v>
          </cell>
        </row>
        <row r="861">
          <cell r="E861" t="str">
            <v>Van Buren</v>
          </cell>
          <cell r="L861">
            <v>401</v>
          </cell>
          <cell r="BK861">
            <v>156</v>
          </cell>
        </row>
        <row r="862">
          <cell r="E862" t="str">
            <v>Lysander</v>
          </cell>
          <cell r="L862">
            <v>155</v>
          </cell>
          <cell r="BK862">
            <v>300</v>
          </cell>
        </row>
        <row r="863">
          <cell r="E863" t="str">
            <v>Van Buren</v>
          </cell>
          <cell r="L863">
            <v>822</v>
          </cell>
          <cell r="BK863">
            <v>296</v>
          </cell>
        </row>
        <row r="864">
          <cell r="E864" t="str">
            <v>Lysander</v>
          </cell>
          <cell r="L864">
            <v>104</v>
          </cell>
          <cell r="BK864">
            <v>75</v>
          </cell>
        </row>
        <row r="865">
          <cell r="E865" t="str">
            <v>Lysander</v>
          </cell>
          <cell r="L865">
            <v>186</v>
          </cell>
          <cell r="BK865">
            <v>629</v>
          </cell>
        </row>
        <row r="866">
          <cell r="E866" t="str">
            <v>Van Buren</v>
          </cell>
          <cell r="L866">
            <v>132</v>
          </cell>
          <cell r="BK866">
            <v>37</v>
          </cell>
        </row>
        <row r="867">
          <cell r="E867" t="str">
            <v>Lysander</v>
          </cell>
          <cell r="L867">
            <v>135</v>
          </cell>
          <cell r="BK867">
            <v>195</v>
          </cell>
        </row>
        <row r="868">
          <cell r="E868" t="str">
            <v>Lysander</v>
          </cell>
          <cell r="L868">
            <v>98</v>
          </cell>
          <cell r="BK868">
            <v>2733</v>
          </cell>
        </row>
        <row r="869">
          <cell r="E869" t="str">
            <v>Lysander</v>
          </cell>
          <cell r="L869">
            <v>155</v>
          </cell>
          <cell r="BK869">
            <v>0</v>
          </cell>
        </row>
        <row r="870">
          <cell r="E870" t="str">
            <v>Lysander</v>
          </cell>
          <cell r="L870">
            <v>692</v>
          </cell>
          <cell r="BK870">
            <v>249</v>
          </cell>
        </row>
        <row r="871">
          <cell r="E871" t="str">
            <v>Lysander</v>
          </cell>
          <cell r="L871">
            <v>264</v>
          </cell>
          <cell r="BK871">
            <v>688</v>
          </cell>
        </row>
        <row r="872">
          <cell r="E872" t="str">
            <v>Van Buren</v>
          </cell>
          <cell r="L872">
            <v>244</v>
          </cell>
          <cell r="BK872">
            <v>187</v>
          </cell>
        </row>
        <row r="873">
          <cell r="E873" t="str">
            <v>Lysander</v>
          </cell>
          <cell r="L873">
            <v>185</v>
          </cell>
          <cell r="BK873">
            <v>36</v>
          </cell>
        </row>
        <row r="874">
          <cell r="E874" t="str">
            <v>Lysander</v>
          </cell>
          <cell r="L874">
            <v>193</v>
          </cell>
          <cell r="BK874">
            <v>57</v>
          </cell>
        </row>
        <row r="875">
          <cell r="E875" t="str">
            <v>Lysander</v>
          </cell>
          <cell r="L875">
            <v>32</v>
          </cell>
          <cell r="BK875">
            <v>41</v>
          </cell>
        </row>
        <row r="876">
          <cell r="E876" t="str">
            <v>Cicero</v>
          </cell>
          <cell r="L876">
            <v>232</v>
          </cell>
          <cell r="BK876">
            <v>8</v>
          </cell>
        </row>
        <row r="877">
          <cell r="E877" t="str">
            <v>Van Buren</v>
          </cell>
          <cell r="L877">
            <v>63</v>
          </cell>
          <cell r="BK877">
            <v>10</v>
          </cell>
        </row>
        <row r="878">
          <cell r="E878" t="str">
            <v>Lysander</v>
          </cell>
          <cell r="L878">
            <v>219</v>
          </cell>
          <cell r="BK878">
            <v>78</v>
          </cell>
        </row>
        <row r="879">
          <cell r="E879" t="str">
            <v>Lysander</v>
          </cell>
          <cell r="L879">
            <v>262</v>
          </cell>
          <cell r="BK879">
            <v>51</v>
          </cell>
        </row>
        <row r="880">
          <cell r="E880" t="str">
            <v>Lysander</v>
          </cell>
          <cell r="L880">
            <v>549</v>
          </cell>
          <cell r="BK880">
            <v>1255</v>
          </cell>
        </row>
        <row r="881">
          <cell r="E881" t="str">
            <v>Lysander</v>
          </cell>
          <cell r="L881">
            <v>545</v>
          </cell>
          <cell r="BK881">
            <v>47</v>
          </cell>
        </row>
        <row r="882">
          <cell r="E882" t="str">
            <v>Clay</v>
          </cell>
          <cell r="L882">
            <v>95</v>
          </cell>
          <cell r="BK882">
            <v>487</v>
          </cell>
        </row>
        <row r="883">
          <cell r="E883" t="str">
            <v>Cicero</v>
          </cell>
          <cell r="L883">
            <v>47</v>
          </cell>
          <cell r="BK883">
            <v>25</v>
          </cell>
        </row>
        <row r="884">
          <cell r="E884" t="str">
            <v>Cicero</v>
          </cell>
          <cell r="L884">
            <v>2</v>
          </cell>
          <cell r="BK884">
            <v>543</v>
          </cell>
        </row>
        <row r="885">
          <cell r="E885" t="str">
            <v>Cicero</v>
          </cell>
          <cell r="L885">
            <v>227</v>
          </cell>
          <cell r="BK885">
            <v>925</v>
          </cell>
        </row>
        <row r="886">
          <cell r="E886" t="str">
            <v>Cicero</v>
          </cell>
          <cell r="L886">
            <v>627</v>
          </cell>
          <cell r="BK886">
            <v>158</v>
          </cell>
        </row>
        <row r="887">
          <cell r="E887" t="str">
            <v>Cicero</v>
          </cell>
          <cell r="L887">
            <v>504</v>
          </cell>
          <cell r="BK887">
            <v>630</v>
          </cell>
        </row>
        <row r="888">
          <cell r="E888" t="str">
            <v>Cicero</v>
          </cell>
          <cell r="L888">
            <v>180</v>
          </cell>
          <cell r="BK888">
            <v>599</v>
          </cell>
        </row>
        <row r="889">
          <cell r="E889" t="str">
            <v>Cicero</v>
          </cell>
          <cell r="L889">
            <v>7</v>
          </cell>
          <cell r="BK889">
            <v>925</v>
          </cell>
        </row>
        <row r="890">
          <cell r="E890" t="str">
            <v>Cicero</v>
          </cell>
          <cell r="L890">
            <v>31</v>
          </cell>
          <cell r="BK890">
            <v>0</v>
          </cell>
        </row>
        <row r="891">
          <cell r="E891" t="str">
            <v>Cicero</v>
          </cell>
          <cell r="L891">
            <v>298</v>
          </cell>
          <cell r="BK891">
            <v>36</v>
          </cell>
        </row>
        <row r="892">
          <cell r="E892" t="str">
            <v>Cicero</v>
          </cell>
          <cell r="L892">
            <v>513</v>
          </cell>
          <cell r="BK892">
            <v>50</v>
          </cell>
        </row>
        <row r="893">
          <cell r="E893" t="str">
            <v>Hastings</v>
          </cell>
          <cell r="L893">
            <v>78</v>
          </cell>
          <cell r="BK893">
            <v>25</v>
          </cell>
        </row>
        <row r="894">
          <cell r="E894" t="str">
            <v>Hastings</v>
          </cell>
          <cell r="L894">
            <v>175</v>
          </cell>
          <cell r="BK894">
            <v>25</v>
          </cell>
        </row>
        <row r="895">
          <cell r="E895" t="str">
            <v>Clay</v>
          </cell>
          <cell r="L895">
            <v>271</v>
          </cell>
          <cell r="BK895">
            <v>24</v>
          </cell>
        </row>
        <row r="896">
          <cell r="E896" t="str">
            <v>Lysander</v>
          </cell>
          <cell r="L896">
            <v>252</v>
          </cell>
          <cell r="BK896">
            <v>89</v>
          </cell>
        </row>
        <row r="897">
          <cell r="E897" t="str">
            <v>Lysander</v>
          </cell>
          <cell r="L897">
            <v>594</v>
          </cell>
          <cell r="BK897">
            <v>66</v>
          </cell>
        </row>
        <row r="898">
          <cell r="E898" t="str">
            <v>Van Buren</v>
          </cell>
          <cell r="L898">
            <v>94</v>
          </cell>
          <cell r="BK898">
            <v>0</v>
          </cell>
        </row>
        <row r="899">
          <cell r="E899" t="str">
            <v>Clay</v>
          </cell>
          <cell r="L899">
            <v>1310</v>
          </cell>
          <cell r="BK899">
            <v>180</v>
          </cell>
        </row>
        <row r="900">
          <cell r="E900" t="str">
            <v>Lysander</v>
          </cell>
          <cell r="L900">
            <v>250</v>
          </cell>
          <cell r="BK900">
            <v>3</v>
          </cell>
        </row>
        <row r="901">
          <cell r="E901" t="str">
            <v>Lysander</v>
          </cell>
          <cell r="L901">
            <v>133</v>
          </cell>
          <cell r="BK901">
            <v>34</v>
          </cell>
        </row>
        <row r="902">
          <cell r="E902" t="str">
            <v>Sullivan</v>
          </cell>
          <cell r="L902">
            <v>23</v>
          </cell>
          <cell r="BK902">
            <v>15</v>
          </cell>
        </row>
        <row r="903">
          <cell r="E903" t="str">
            <v>Sullivan</v>
          </cell>
          <cell r="L903">
            <v>50</v>
          </cell>
          <cell r="BK903">
            <v>79</v>
          </cell>
        </row>
        <row r="904">
          <cell r="E904" t="str">
            <v>Clay</v>
          </cell>
          <cell r="L904">
            <v>29</v>
          </cell>
          <cell r="BK904">
            <v>685</v>
          </cell>
        </row>
        <row r="905">
          <cell r="E905" t="str">
            <v>Lysander</v>
          </cell>
          <cell r="L905">
            <v>319</v>
          </cell>
          <cell r="BK905">
            <v>7</v>
          </cell>
        </row>
        <row r="906">
          <cell r="E906" t="str">
            <v>Lysander</v>
          </cell>
          <cell r="L906">
            <v>180</v>
          </cell>
          <cell r="BK906">
            <v>100</v>
          </cell>
        </row>
        <row r="907">
          <cell r="E907" t="str">
            <v>Lysander</v>
          </cell>
          <cell r="L907">
            <v>330</v>
          </cell>
          <cell r="BK907">
            <v>97</v>
          </cell>
        </row>
        <row r="908">
          <cell r="E908" t="str">
            <v>Lysander</v>
          </cell>
          <cell r="L908">
            <v>210</v>
          </cell>
          <cell r="BK908">
            <v>241</v>
          </cell>
        </row>
        <row r="909">
          <cell r="E909" t="str">
            <v>Clay</v>
          </cell>
          <cell r="L909">
            <v>399</v>
          </cell>
          <cell r="BK909">
            <v>0</v>
          </cell>
        </row>
        <row r="910">
          <cell r="E910" t="str">
            <v>Clay</v>
          </cell>
          <cell r="L910">
            <v>996</v>
          </cell>
          <cell r="BK910">
            <v>115</v>
          </cell>
        </row>
        <row r="911">
          <cell r="E911" t="str">
            <v>Clay</v>
          </cell>
          <cell r="L911">
            <v>629</v>
          </cell>
          <cell r="BK911">
            <v>22</v>
          </cell>
        </row>
        <row r="912">
          <cell r="E912" t="str">
            <v>Clay</v>
          </cell>
          <cell r="L912">
            <v>345</v>
          </cell>
          <cell r="BK912">
            <v>7</v>
          </cell>
        </row>
        <row r="913">
          <cell r="E913" t="str">
            <v>Clay</v>
          </cell>
          <cell r="L913">
            <v>3</v>
          </cell>
          <cell r="BK913">
            <v>75</v>
          </cell>
        </row>
        <row r="914">
          <cell r="E914" t="str">
            <v>Cicero</v>
          </cell>
          <cell r="L914">
            <v>196</v>
          </cell>
          <cell r="BK914">
            <v>526</v>
          </cell>
        </row>
        <row r="915">
          <cell r="E915" t="str">
            <v>Cicero</v>
          </cell>
          <cell r="L915">
            <v>228</v>
          </cell>
          <cell r="BK915">
            <v>479</v>
          </cell>
        </row>
        <row r="916">
          <cell r="E916" t="str">
            <v>Clay</v>
          </cell>
          <cell r="L916">
            <v>266</v>
          </cell>
          <cell r="BK916">
            <v>1144</v>
          </cell>
        </row>
        <row r="917">
          <cell r="E917" t="str">
            <v>Cicero</v>
          </cell>
          <cell r="L917">
            <v>143</v>
          </cell>
          <cell r="BK917">
            <v>166</v>
          </cell>
        </row>
        <row r="918">
          <cell r="E918" t="str">
            <v>Clay</v>
          </cell>
          <cell r="L918">
            <v>574</v>
          </cell>
          <cell r="BK918">
            <v>38</v>
          </cell>
        </row>
        <row r="919">
          <cell r="E919" t="str">
            <v>Clay</v>
          </cell>
          <cell r="L919">
            <v>230</v>
          </cell>
          <cell r="BK919">
            <v>18</v>
          </cell>
        </row>
        <row r="920">
          <cell r="E920" t="str">
            <v>Cicero</v>
          </cell>
          <cell r="L920">
            <v>433</v>
          </cell>
          <cell r="BK920">
            <v>16</v>
          </cell>
        </row>
        <row r="921">
          <cell r="E921" t="str">
            <v>Clay</v>
          </cell>
          <cell r="L921">
            <v>114</v>
          </cell>
          <cell r="BK921">
            <v>15</v>
          </cell>
        </row>
        <row r="922">
          <cell r="E922" t="str">
            <v>Schroeppel</v>
          </cell>
          <cell r="L922">
            <v>104</v>
          </cell>
          <cell r="BK922">
            <v>8</v>
          </cell>
        </row>
        <row r="923">
          <cell r="E923" t="str">
            <v>Clay</v>
          </cell>
          <cell r="L923">
            <v>53</v>
          </cell>
          <cell r="BK923">
            <v>0</v>
          </cell>
        </row>
        <row r="924">
          <cell r="E924" t="str">
            <v>Clay</v>
          </cell>
          <cell r="L924">
            <v>101</v>
          </cell>
          <cell r="BK924">
            <v>0</v>
          </cell>
        </row>
        <row r="925">
          <cell r="E925" t="str">
            <v>Clay</v>
          </cell>
          <cell r="L925">
            <v>33</v>
          </cell>
          <cell r="BK925">
            <v>0</v>
          </cell>
        </row>
        <row r="926">
          <cell r="E926" t="str">
            <v>Clay</v>
          </cell>
          <cell r="L926">
            <v>48</v>
          </cell>
          <cell r="BK926">
            <v>0</v>
          </cell>
        </row>
        <row r="927">
          <cell r="E927" t="str">
            <v>Schroeppel</v>
          </cell>
          <cell r="L927">
            <v>22</v>
          </cell>
          <cell r="BK927">
            <v>51</v>
          </cell>
        </row>
        <row r="928">
          <cell r="E928" t="str">
            <v>Schroeppel</v>
          </cell>
          <cell r="L928">
            <v>64</v>
          </cell>
          <cell r="BK928">
            <v>2</v>
          </cell>
        </row>
        <row r="929">
          <cell r="E929" t="str">
            <v>Clay</v>
          </cell>
          <cell r="L929">
            <v>198</v>
          </cell>
          <cell r="BK929">
            <v>23</v>
          </cell>
        </row>
        <row r="930">
          <cell r="E930" t="str">
            <v>Clay</v>
          </cell>
          <cell r="L930">
            <v>334</v>
          </cell>
          <cell r="BK930">
            <v>0</v>
          </cell>
        </row>
        <row r="931">
          <cell r="E931" t="str">
            <v>Clay</v>
          </cell>
          <cell r="L931">
            <v>23</v>
          </cell>
          <cell r="BK931">
            <v>1288</v>
          </cell>
        </row>
        <row r="932">
          <cell r="E932" t="str">
            <v>Clay</v>
          </cell>
          <cell r="L932">
            <v>26</v>
          </cell>
          <cell r="BK932">
            <v>6</v>
          </cell>
        </row>
        <row r="933">
          <cell r="E933" t="str">
            <v>Clay</v>
          </cell>
          <cell r="L933">
            <v>109</v>
          </cell>
          <cell r="BK933">
            <v>55</v>
          </cell>
        </row>
        <row r="934">
          <cell r="E934" t="str">
            <v>Schroeppel</v>
          </cell>
          <cell r="L934">
            <v>65</v>
          </cell>
          <cell r="BK934">
            <v>105</v>
          </cell>
        </row>
        <row r="935">
          <cell r="E935" t="str">
            <v>Clay</v>
          </cell>
          <cell r="L935">
            <v>615</v>
          </cell>
          <cell r="BK935">
            <v>287</v>
          </cell>
        </row>
        <row r="936">
          <cell r="E936" t="str">
            <v>Clay</v>
          </cell>
          <cell r="L936">
            <v>1381</v>
          </cell>
          <cell r="BK936">
            <v>232</v>
          </cell>
        </row>
        <row r="937">
          <cell r="E937" t="str">
            <v>Clay</v>
          </cell>
          <cell r="L937">
            <v>402</v>
          </cell>
          <cell r="BK937">
            <v>1478</v>
          </cell>
        </row>
        <row r="938">
          <cell r="E938" t="str">
            <v>Lysander</v>
          </cell>
          <cell r="L938">
            <v>405</v>
          </cell>
          <cell r="BK938">
            <v>102</v>
          </cell>
        </row>
        <row r="939">
          <cell r="E939" t="str">
            <v>Schroeppel</v>
          </cell>
          <cell r="L939">
            <v>111</v>
          </cell>
          <cell r="BK939">
            <v>4</v>
          </cell>
        </row>
        <row r="940">
          <cell r="E940" t="str">
            <v>Clay</v>
          </cell>
          <cell r="L940">
            <v>97</v>
          </cell>
          <cell r="BK940">
            <v>453</v>
          </cell>
        </row>
        <row r="941">
          <cell r="E941" t="str">
            <v>Clay</v>
          </cell>
          <cell r="L941">
            <v>12</v>
          </cell>
          <cell r="BK941">
            <v>98</v>
          </cell>
        </row>
        <row r="942">
          <cell r="E942" t="str">
            <v>Clay</v>
          </cell>
          <cell r="L942">
            <v>7</v>
          </cell>
          <cell r="BK942">
            <v>10</v>
          </cell>
        </row>
        <row r="943">
          <cell r="E943" t="str">
            <v>Lysander</v>
          </cell>
          <cell r="L943">
            <v>368</v>
          </cell>
          <cell r="BK943">
            <v>14</v>
          </cell>
        </row>
        <row r="944">
          <cell r="E944" t="str">
            <v>Lysander</v>
          </cell>
          <cell r="L944">
            <v>650</v>
          </cell>
          <cell r="BK944">
            <v>80</v>
          </cell>
        </row>
        <row r="945">
          <cell r="E945" t="str">
            <v>Lysander</v>
          </cell>
          <cell r="L945">
            <v>150</v>
          </cell>
          <cell r="BK945">
            <v>21</v>
          </cell>
        </row>
        <row r="946">
          <cell r="E946" t="str">
            <v>Clay</v>
          </cell>
          <cell r="L946">
            <v>543</v>
          </cell>
          <cell r="BK946">
            <v>98</v>
          </cell>
        </row>
        <row r="947">
          <cell r="E947" t="str">
            <v>Clay</v>
          </cell>
          <cell r="L947">
            <v>1121</v>
          </cell>
          <cell r="BK947">
            <v>494</v>
          </cell>
        </row>
        <row r="948">
          <cell r="E948" t="str">
            <v>Clay</v>
          </cell>
          <cell r="L948">
            <v>457</v>
          </cell>
          <cell r="BK948">
            <v>189</v>
          </cell>
        </row>
        <row r="949">
          <cell r="E949" t="str">
            <v>Clay</v>
          </cell>
          <cell r="L949">
            <v>729</v>
          </cell>
          <cell r="BK949">
            <v>222</v>
          </cell>
        </row>
        <row r="950">
          <cell r="E950" t="str">
            <v>Lysander</v>
          </cell>
          <cell r="L950">
            <v>308</v>
          </cell>
          <cell r="BK950">
            <v>40</v>
          </cell>
        </row>
        <row r="951">
          <cell r="E951" t="str">
            <v>Lysander</v>
          </cell>
          <cell r="L951">
            <v>196</v>
          </cell>
          <cell r="BK951">
            <v>9</v>
          </cell>
        </row>
        <row r="952">
          <cell r="E952" t="str">
            <v>Cicero</v>
          </cell>
          <cell r="L952">
            <v>230</v>
          </cell>
          <cell r="BK952">
            <v>107</v>
          </cell>
        </row>
        <row r="953">
          <cell r="E953" t="str">
            <v>West Monroe</v>
          </cell>
          <cell r="L953">
            <v>51</v>
          </cell>
          <cell r="BK953">
            <v>37</v>
          </cell>
        </row>
        <row r="954">
          <cell r="E954" t="str">
            <v>West Monroe</v>
          </cell>
          <cell r="L954">
            <v>109</v>
          </cell>
          <cell r="BK954">
            <v>77</v>
          </cell>
        </row>
        <row r="955">
          <cell r="E955" t="str">
            <v>Cicero</v>
          </cell>
          <cell r="L955">
            <v>402</v>
          </cell>
          <cell r="BK955">
            <v>85</v>
          </cell>
        </row>
        <row r="956">
          <cell r="E956" t="str">
            <v>Cicero</v>
          </cell>
          <cell r="L956">
            <v>138</v>
          </cell>
          <cell r="BK956">
            <v>214</v>
          </cell>
        </row>
        <row r="957">
          <cell r="E957" t="str">
            <v>Clay</v>
          </cell>
          <cell r="L957">
            <v>649</v>
          </cell>
          <cell r="BK957">
            <v>0</v>
          </cell>
        </row>
        <row r="958">
          <cell r="E958" t="str">
            <v>Clay</v>
          </cell>
          <cell r="L958">
            <v>8</v>
          </cell>
          <cell r="BK958">
            <v>25</v>
          </cell>
        </row>
        <row r="959">
          <cell r="E959" t="str">
            <v>Clay</v>
          </cell>
          <cell r="L959">
            <v>234</v>
          </cell>
          <cell r="BK959">
            <v>2</v>
          </cell>
        </row>
        <row r="960">
          <cell r="E960" t="str">
            <v>Clay</v>
          </cell>
          <cell r="L960">
            <v>142</v>
          </cell>
          <cell r="BK960">
            <v>273</v>
          </cell>
        </row>
        <row r="961">
          <cell r="E961" t="str">
            <v>Cicero</v>
          </cell>
          <cell r="L961">
            <v>444</v>
          </cell>
          <cell r="BK961">
            <v>370</v>
          </cell>
        </row>
        <row r="962">
          <cell r="E962" t="str">
            <v>Clay</v>
          </cell>
          <cell r="L962">
            <v>331</v>
          </cell>
          <cell r="BK962">
            <v>56</v>
          </cell>
        </row>
        <row r="963">
          <cell r="E963" t="str">
            <v>Clay</v>
          </cell>
          <cell r="L963">
            <v>219</v>
          </cell>
          <cell r="BK963">
            <v>6</v>
          </cell>
        </row>
        <row r="964">
          <cell r="E964" t="str">
            <v>Clay</v>
          </cell>
          <cell r="L964">
            <v>6</v>
          </cell>
          <cell r="BK964">
            <v>181</v>
          </cell>
        </row>
        <row r="965">
          <cell r="E965" t="str">
            <v>Clay</v>
          </cell>
          <cell r="L965">
            <v>15</v>
          </cell>
          <cell r="BK965">
            <v>11</v>
          </cell>
        </row>
        <row r="966">
          <cell r="E966" t="str">
            <v>Clay</v>
          </cell>
          <cell r="L966">
            <v>30</v>
          </cell>
          <cell r="BK966">
            <v>20</v>
          </cell>
        </row>
        <row r="967">
          <cell r="E967" t="str">
            <v>Cicero</v>
          </cell>
          <cell r="L967">
            <v>118</v>
          </cell>
          <cell r="BK967">
            <v>38</v>
          </cell>
        </row>
        <row r="968">
          <cell r="E968" t="str">
            <v>Hastings</v>
          </cell>
          <cell r="L968">
            <v>111</v>
          </cell>
          <cell r="BK968">
            <v>376</v>
          </cell>
        </row>
        <row r="969">
          <cell r="E969" t="str">
            <v>Hastings</v>
          </cell>
          <cell r="L969">
            <v>128</v>
          </cell>
          <cell r="BK969">
            <v>626</v>
          </cell>
        </row>
        <row r="970">
          <cell r="E970" t="str">
            <v>West Monroe</v>
          </cell>
          <cell r="L970">
            <v>73</v>
          </cell>
          <cell r="BK970">
            <v>31</v>
          </cell>
        </row>
        <row r="971">
          <cell r="E971" t="str">
            <v>West Monroe</v>
          </cell>
          <cell r="L971">
            <v>63</v>
          </cell>
          <cell r="BK971">
            <v>100</v>
          </cell>
        </row>
        <row r="972">
          <cell r="E972" t="str">
            <v>Cicero</v>
          </cell>
          <cell r="L972">
            <v>8</v>
          </cell>
          <cell r="BK972">
            <v>0</v>
          </cell>
        </row>
        <row r="973">
          <cell r="E973" t="str">
            <v>Cicero</v>
          </cell>
          <cell r="L973">
            <v>611</v>
          </cell>
          <cell r="BK973">
            <v>26</v>
          </cell>
        </row>
        <row r="974">
          <cell r="E974" t="str">
            <v>Hastings</v>
          </cell>
          <cell r="L974">
            <v>136</v>
          </cell>
          <cell r="BK974">
            <v>103</v>
          </cell>
        </row>
        <row r="975">
          <cell r="E975" t="str">
            <v>Hastings</v>
          </cell>
          <cell r="L975">
            <v>196</v>
          </cell>
          <cell r="BK975">
            <v>87</v>
          </cell>
        </row>
        <row r="976">
          <cell r="E976" t="str">
            <v>Hastings</v>
          </cell>
          <cell r="L976">
            <v>147</v>
          </cell>
          <cell r="BK976">
            <v>55</v>
          </cell>
        </row>
        <row r="977">
          <cell r="E977" t="str">
            <v>Hastings</v>
          </cell>
          <cell r="L977">
            <v>233</v>
          </cell>
          <cell r="BK977">
            <v>41</v>
          </cell>
        </row>
        <row r="978">
          <cell r="E978" t="str">
            <v>Hastings</v>
          </cell>
          <cell r="L978">
            <v>210</v>
          </cell>
          <cell r="BK978">
            <v>332</v>
          </cell>
        </row>
        <row r="979">
          <cell r="E979" t="str">
            <v>Hastings</v>
          </cell>
          <cell r="L979">
            <v>39</v>
          </cell>
          <cell r="BK979">
            <v>7</v>
          </cell>
        </row>
        <row r="980">
          <cell r="E980" t="str">
            <v>West Monroe</v>
          </cell>
          <cell r="L980">
            <v>70</v>
          </cell>
          <cell r="BK980">
            <v>10</v>
          </cell>
        </row>
        <row r="981">
          <cell r="E981" t="str">
            <v>Clay</v>
          </cell>
          <cell r="L981">
            <v>0</v>
          </cell>
          <cell r="BK981">
            <v>433</v>
          </cell>
        </row>
        <row r="982">
          <cell r="E982" t="str">
            <v>Clay</v>
          </cell>
          <cell r="L982">
            <v>69</v>
          </cell>
          <cell r="BK982">
            <v>143</v>
          </cell>
        </row>
        <row r="983">
          <cell r="E983" t="str">
            <v>Cicero</v>
          </cell>
          <cell r="L983">
            <v>924</v>
          </cell>
          <cell r="BK983">
            <v>0</v>
          </cell>
        </row>
        <row r="984">
          <cell r="E984" t="str">
            <v>Cicero</v>
          </cell>
          <cell r="L984">
            <v>283</v>
          </cell>
          <cell r="BK984">
            <v>0</v>
          </cell>
        </row>
        <row r="985">
          <cell r="E985" t="str">
            <v>Clay</v>
          </cell>
          <cell r="L985">
            <v>73</v>
          </cell>
          <cell r="BK985">
            <v>22</v>
          </cell>
        </row>
        <row r="986">
          <cell r="E986" t="str">
            <v>Clay</v>
          </cell>
          <cell r="L986">
            <v>84</v>
          </cell>
          <cell r="BK986">
            <v>91</v>
          </cell>
        </row>
        <row r="987">
          <cell r="E987" t="str">
            <v>Cicero</v>
          </cell>
          <cell r="L987">
            <v>183</v>
          </cell>
          <cell r="BK987">
            <v>150</v>
          </cell>
        </row>
        <row r="988">
          <cell r="E988" t="str">
            <v>Lysander</v>
          </cell>
          <cell r="L988">
            <v>95</v>
          </cell>
          <cell r="BK988">
            <v>20</v>
          </cell>
        </row>
        <row r="989">
          <cell r="E989" t="str">
            <v>Cicero</v>
          </cell>
          <cell r="L989">
            <v>139</v>
          </cell>
          <cell r="BK989">
            <v>218</v>
          </cell>
        </row>
        <row r="990">
          <cell r="E990" t="str">
            <v>Cicero</v>
          </cell>
          <cell r="L990">
            <v>128</v>
          </cell>
          <cell r="BK990">
            <v>256</v>
          </cell>
        </row>
        <row r="991">
          <cell r="E991" t="str">
            <v>Hastings</v>
          </cell>
          <cell r="L991">
            <v>73</v>
          </cell>
          <cell r="BK991">
            <v>16</v>
          </cell>
        </row>
        <row r="992">
          <cell r="E992" t="str">
            <v>Hastings</v>
          </cell>
          <cell r="L992">
            <v>57</v>
          </cell>
          <cell r="BK992">
            <v>22</v>
          </cell>
        </row>
        <row r="993">
          <cell r="E993" t="str">
            <v>Hastings</v>
          </cell>
          <cell r="L993">
            <v>108</v>
          </cell>
          <cell r="BK993">
            <v>322</v>
          </cell>
        </row>
        <row r="994">
          <cell r="E994" t="str">
            <v>Hastings</v>
          </cell>
          <cell r="L994">
            <v>92</v>
          </cell>
          <cell r="BK994">
            <v>50</v>
          </cell>
        </row>
        <row r="995">
          <cell r="E995" t="str">
            <v>Hastings</v>
          </cell>
          <cell r="L995">
            <v>114</v>
          </cell>
          <cell r="BK995">
            <v>16</v>
          </cell>
        </row>
        <row r="996">
          <cell r="E996" t="str">
            <v>Hastings</v>
          </cell>
          <cell r="L996">
            <v>24</v>
          </cell>
          <cell r="BK996">
            <v>0</v>
          </cell>
        </row>
        <row r="997">
          <cell r="E997" t="str">
            <v>West Monroe</v>
          </cell>
          <cell r="L997">
            <v>54</v>
          </cell>
          <cell r="BK997">
            <v>23</v>
          </cell>
        </row>
        <row r="998">
          <cell r="E998" t="str">
            <v>West Monroe</v>
          </cell>
          <cell r="L998">
            <v>80</v>
          </cell>
          <cell r="BK998">
            <v>15</v>
          </cell>
        </row>
        <row r="999">
          <cell r="E999" t="str">
            <v>West Monroe</v>
          </cell>
          <cell r="L999">
            <v>85</v>
          </cell>
          <cell r="BK999">
            <v>30</v>
          </cell>
        </row>
        <row r="1000">
          <cell r="E1000" t="str">
            <v>Cicero</v>
          </cell>
          <cell r="L1000">
            <v>89</v>
          </cell>
          <cell r="BK1000">
            <v>139</v>
          </cell>
        </row>
        <row r="1001">
          <cell r="E1001" t="str">
            <v>Cicero</v>
          </cell>
          <cell r="L1001">
            <v>415</v>
          </cell>
          <cell r="BK1001">
            <v>300</v>
          </cell>
        </row>
        <row r="1002">
          <cell r="E1002" t="str">
            <v>Cicero</v>
          </cell>
          <cell r="L1002">
            <v>257</v>
          </cell>
          <cell r="BK1002">
            <v>226</v>
          </cell>
        </row>
        <row r="1003">
          <cell r="E1003" t="str">
            <v>Schroeppel</v>
          </cell>
          <cell r="L1003">
            <v>30</v>
          </cell>
          <cell r="BK1003">
            <v>2</v>
          </cell>
        </row>
        <row r="1004">
          <cell r="E1004" t="str">
            <v>Hastings</v>
          </cell>
          <cell r="L1004">
            <v>32</v>
          </cell>
          <cell r="BK1004">
            <v>7</v>
          </cell>
        </row>
        <row r="1005">
          <cell r="E1005" t="str">
            <v>Hastings</v>
          </cell>
          <cell r="L1005">
            <v>126</v>
          </cell>
          <cell r="BK1005">
            <v>9</v>
          </cell>
        </row>
        <row r="1006">
          <cell r="E1006" t="str">
            <v>Hastings</v>
          </cell>
          <cell r="L1006">
            <v>75</v>
          </cell>
          <cell r="BK1006">
            <v>14</v>
          </cell>
        </row>
        <row r="1007">
          <cell r="E1007" t="str">
            <v>Hastings</v>
          </cell>
          <cell r="L1007">
            <v>102</v>
          </cell>
          <cell r="BK1007">
            <v>16</v>
          </cell>
        </row>
        <row r="1008">
          <cell r="E1008" t="str">
            <v>Hastings</v>
          </cell>
          <cell r="L1008">
            <v>95</v>
          </cell>
          <cell r="BK1008">
            <v>15</v>
          </cell>
        </row>
        <row r="1009">
          <cell r="E1009" t="str">
            <v>West Monroe</v>
          </cell>
          <cell r="L1009">
            <v>39</v>
          </cell>
          <cell r="BK1009">
            <v>2</v>
          </cell>
        </row>
        <row r="1010">
          <cell r="E1010" t="str">
            <v>West Monroe</v>
          </cell>
          <cell r="L1010">
            <v>135</v>
          </cell>
          <cell r="BK1010">
            <v>12</v>
          </cell>
        </row>
        <row r="1011">
          <cell r="E1011" t="str">
            <v>West Monroe</v>
          </cell>
          <cell r="L1011">
            <v>113</v>
          </cell>
          <cell r="BK1011">
            <v>8</v>
          </cell>
        </row>
        <row r="1012">
          <cell r="E1012" t="str">
            <v>West Monroe</v>
          </cell>
          <cell r="L1012">
            <v>52</v>
          </cell>
          <cell r="BK1012">
            <v>34</v>
          </cell>
        </row>
        <row r="1013">
          <cell r="E1013" t="str">
            <v>Schroeppel</v>
          </cell>
          <cell r="L1013">
            <v>151</v>
          </cell>
          <cell r="BK1013">
            <v>22</v>
          </cell>
        </row>
        <row r="1014">
          <cell r="E1014" t="str">
            <v>Schroeppel</v>
          </cell>
          <cell r="L1014">
            <v>92</v>
          </cell>
          <cell r="BK1014">
            <v>300</v>
          </cell>
        </row>
        <row r="1015">
          <cell r="E1015" t="str">
            <v>Schroeppel</v>
          </cell>
          <cell r="L1015">
            <v>98</v>
          </cell>
          <cell r="BK1015">
            <v>10</v>
          </cell>
        </row>
        <row r="1016">
          <cell r="E1016" t="str">
            <v>Schroeppel</v>
          </cell>
          <cell r="L1016">
            <v>11</v>
          </cell>
          <cell r="BK1016">
            <v>50</v>
          </cell>
        </row>
        <row r="1017">
          <cell r="E1017" t="str">
            <v>Schroeppel</v>
          </cell>
          <cell r="L1017">
            <v>33</v>
          </cell>
          <cell r="BK1017">
            <v>253</v>
          </cell>
        </row>
        <row r="1018">
          <cell r="E1018" t="str">
            <v>Schroeppel</v>
          </cell>
          <cell r="L1018">
            <v>32</v>
          </cell>
          <cell r="BK1018">
            <v>6</v>
          </cell>
        </row>
        <row r="1019">
          <cell r="E1019" t="str">
            <v>Schroeppel</v>
          </cell>
          <cell r="L1019">
            <v>59</v>
          </cell>
          <cell r="BK1019">
            <v>15</v>
          </cell>
        </row>
        <row r="1020">
          <cell r="E1020" t="str">
            <v>Schroeppel</v>
          </cell>
          <cell r="L1020">
            <v>175</v>
          </cell>
          <cell r="BK1020">
            <v>75</v>
          </cell>
        </row>
        <row r="1021">
          <cell r="E1021" t="str">
            <v>Schroeppel</v>
          </cell>
          <cell r="L1021">
            <v>90</v>
          </cell>
          <cell r="BK1021">
            <v>19</v>
          </cell>
        </row>
        <row r="1022">
          <cell r="E1022" t="str">
            <v>Schroeppel</v>
          </cell>
          <cell r="L1022">
            <v>30</v>
          </cell>
          <cell r="BK1022">
            <v>234</v>
          </cell>
        </row>
        <row r="1023">
          <cell r="E1023" t="str">
            <v>Schroeppel</v>
          </cell>
          <cell r="L1023">
            <v>83</v>
          </cell>
          <cell r="BK1023">
            <v>76</v>
          </cell>
        </row>
        <row r="1024">
          <cell r="E1024" t="str">
            <v>Schroeppel</v>
          </cell>
          <cell r="L1024">
            <v>151</v>
          </cell>
          <cell r="BK1024">
            <v>23</v>
          </cell>
        </row>
        <row r="1025">
          <cell r="E1025" t="str">
            <v>Schroeppel</v>
          </cell>
          <cell r="L1025">
            <v>55</v>
          </cell>
          <cell r="BK1025">
            <v>115</v>
          </cell>
        </row>
        <row r="1026">
          <cell r="E1026" t="str">
            <v>Schroeppel</v>
          </cell>
          <cell r="L1026">
            <v>145</v>
          </cell>
          <cell r="BK1026">
            <v>16</v>
          </cell>
        </row>
        <row r="1027">
          <cell r="E1027" t="str">
            <v>Schroeppel</v>
          </cell>
          <cell r="L1027">
            <v>42</v>
          </cell>
          <cell r="BK1027">
            <v>19</v>
          </cell>
        </row>
        <row r="1028">
          <cell r="E1028" t="str">
            <v>Granby</v>
          </cell>
          <cell r="L1028">
            <v>47</v>
          </cell>
          <cell r="BK1028">
            <v>10</v>
          </cell>
        </row>
        <row r="1029">
          <cell r="E1029" t="str">
            <v>Schroeppel</v>
          </cell>
          <cell r="L1029">
            <v>6</v>
          </cell>
          <cell r="BK1029">
            <v>15</v>
          </cell>
        </row>
        <row r="1030">
          <cell r="E1030" t="str">
            <v>Schroeppel</v>
          </cell>
          <cell r="L1030">
            <v>36</v>
          </cell>
          <cell r="BK1030">
            <v>16</v>
          </cell>
        </row>
        <row r="1031">
          <cell r="E1031" t="str">
            <v>Schroeppel</v>
          </cell>
          <cell r="L1031">
            <v>71</v>
          </cell>
          <cell r="BK1031">
            <v>14</v>
          </cell>
        </row>
        <row r="1032">
          <cell r="E1032" t="str">
            <v>Schroeppel</v>
          </cell>
          <cell r="L1032">
            <v>83</v>
          </cell>
          <cell r="BK1032">
            <v>32</v>
          </cell>
        </row>
        <row r="1033">
          <cell r="E1033" t="str">
            <v>Schroeppel</v>
          </cell>
          <cell r="L1033">
            <v>60</v>
          </cell>
          <cell r="BK1033">
            <v>9</v>
          </cell>
        </row>
        <row r="1034">
          <cell r="E1034" t="str">
            <v>Schroeppel</v>
          </cell>
          <cell r="L1034">
            <v>178</v>
          </cell>
          <cell r="BK1034">
            <v>11</v>
          </cell>
        </row>
        <row r="1035">
          <cell r="E1035" t="str">
            <v>Schroeppel</v>
          </cell>
          <cell r="L1035">
            <v>212</v>
          </cell>
          <cell r="BK1035">
            <v>17</v>
          </cell>
        </row>
        <row r="1036">
          <cell r="E1036" t="str">
            <v>Schroeppel</v>
          </cell>
          <cell r="L1036">
            <v>32</v>
          </cell>
          <cell r="BK1036">
            <v>2</v>
          </cell>
        </row>
        <row r="1037">
          <cell r="E1037" t="str">
            <v>Hastings</v>
          </cell>
          <cell r="L1037">
            <v>12</v>
          </cell>
          <cell r="BK1037">
            <v>2</v>
          </cell>
        </row>
        <row r="1038">
          <cell r="E1038" t="str">
            <v>Hastings</v>
          </cell>
          <cell r="L1038">
            <v>37</v>
          </cell>
          <cell r="BK1038">
            <v>9</v>
          </cell>
        </row>
        <row r="1039">
          <cell r="E1039" t="str">
            <v>Hastings</v>
          </cell>
          <cell r="L1039">
            <v>28</v>
          </cell>
          <cell r="BK1039">
            <v>10</v>
          </cell>
        </row>
        <row r="1040">
          <cell r="E1040" t="str">
            <v>Hastings</v>
          </cell>
          <cell r="L1040">
            <v>35</v>
          </cell>
          <cell r="BK1040">
            <v>3</v>
          </cell>
        </row>
        <row r="1041">
          <cell r="E1041" t="str">
            <v>Hastings</v>
          </cell>
          <cell r="L1041">
            <v>61</v>
          </cell>
          <cell r="BK1041">
            <v>1</v>
          </cell>
        </row>
        <row r="1042">
          <cell r="E1042" t="str">
            <v>Hastings</v>
          </cell>
          <cell r="L1042">
            <v>30</v>
          </cell>
          <cell r="BK1042">
            <v>0</v>
          </cell>
        </row>
        <row r="1043">
          <cell r="E1043" t="str">
            <v>West Monroe</v>
          </cell>
          <cell r="L1043">
            <v>26</v>
          </cell>
          <cell r="BK1043">
            <v>2</v>
          </cell>
        </row>
        <row r="1044">
          <cell r="E1044" t="str">
            <v>West Monroe</v>
          </cell>
          <cell r="L1044">
            <v>36</v>
          </cell>
          <cell r="BK1044">
            <v>0</v>
          </cell>
        </row>
        <row r="1045">
          <cell r="E1045" t="str">
            <v>West Monroe</v>
          </cell>
          <cell r="L1045">
            <v>35</v>
          </cell>
          <cell r="BK1045">
            <v>1</v>
          </cell>
        </row>
        <row r="1046">
          <cell r="E1046" t="str">
            <v>West Monroe</v>
          </cell>
          <cell r="L1046">
            <v>63</v>
          </cell>
          <cell r="BK1046">
            <v>3</v>
          </cell>
        </row>
        <row r="1047">
          <cell r="E1047" t="str">
            <v>West Monroe</v>
          </cell>
          <cell r="L1047">
            <v>100</v>
          </cell>
          <cell r="BK1047">
            <v>9</v>
          </cell>
        </row>
        <row r="1048">
          <cell r="E1048" t="str">
            <v>Schroeppel</v>
          </cell>
          <cell r="L1048">
            <v>278</v>
          </cell>
          <cell r="BK1048">
            <v>20</v>
          </cell>
        </row>
        <row r="1049">
          <cell r="E1049" t="str">
            <v>Schroeppel</v>
          </cell>
          <cell r="L1049">
            <v>49</v>
          </cell>
          <cell r="BK1049">
            <v>2</v>
          </cell>
        </row>
        <row r="1050">
          <cell r="E1050" t="str">
            <v>Schroeppel</v>
          </cell>
          <cell r="L1050">
            <v>100</v>
          </cell>
          <cell r="BK1050">
            <v>68</v>
          </cell>
        </row>
        <row r="1051">
          <cell r="E1051" t="str">
            <v>Schroeppel</v>
          </cell>
          <cell r="L1051">
            <v>41</v>
          </cell>
          <cell r="BK1051">
            <v>16</v>
          </cell>
        </row>
        <row r="1052">
          <cell r="E1052" t="str">
            <v>Schroeppel</v>
          </cell>
          <cell r="L1052">
            <v>58</v>
          </cell>
          <cell r="BK1052">
            <v>13</v>
          </cell>
        </row>
        <row r="1053">
          <cell r="E1053" t="str">
            <v>Schroeppel</v>
          </cell>
          <cell r="L1053">
            <v>49</v>
          </cell>
          <cell r="BK1053">
            <v>5</v>
          </cell>
        </row>
        <row r="1054">
          <cell r="E1054" t="str">
            <v>Schroeppel</v>
          </cell>
          <cell r="L1054">
            <v>57</v>
          </cell>
          <cell r="BK1054">
            <v>10</v>
          </cell>
        </row>
        <row r="1055">
          <cell r="E1055" t="str">
            <v>Schroeppel</v>
          </cell>
          <cell r="L1055">
            <v>59</v>
          </cell>
          <cell r="BK1055">
            <v>13</v>
          </cell>
        </row>
        <row r="1056">
          <cell r="E1056" t="str">
            <v>Schroeppel</v>
          </cell>
          <cell r="L1056">
            <v>70</v>
          </cell>
          <cell r="BK1056">
            <v>6</v>
          </cell>
        </row>
        <row r="1057">
          <cell r="E1057" t="str">
            <v>Schroeppel</v>
          </cell>
          <cell r="L1057">
            <v>226</v>
          </cell>
          <cell r="BK1057">
            <v>17</v>
          </cell>
        </row>
        <row r="1058">
          <cell r="E1058" t="str">
            <v>Schroeppel</v>
          </cell>
          <cell r="L1058">
            <v>44</v>
          </cell>
          <cell r="BK1058">
            <v>3</v>
          </cell>
        </row>
        <row r="1059">
          <cell r="E1059" t="str">
            <v>Schroeppel</v>
          </cell>
          <cell r="L1059">
            <v>36</v>
          </cell>
          <cell r="BK1059">
            <v>2</v>
          </cell>
        </row>
        <row r="1060">
          <cell r="E1060" t="str">
            <v>Hastings</v>
          </cell>
          <cell r="L1060">
            <v>41</v>
          </cell>
          <cell r="BK1060">
            <v>41</v>
          </cell>
        </row>
        <row r="1061">
          <cell r="E1061" t="str">
            <v>Hastings</v>
          </cell>
          <cell r="L1061">
            <v>19</v>
          </cell>
          <cell r="BK1061">
            <v>2</v>
          </cell>
        </row>
        <row r="1062">
          <cell r="E1062" t="str">
            <v>Hastings</v>
          </cell>
          <cell r="L1062">
            <v>25</v>
          </cell>
          <cell r="BK1062">
            <v>2</v>
          </cell>
        </row>
        <row r="1063">
          <cell r="E1063" t="str">
            <v>West Monroe</v>
          </cell>
          <cell r="L1063">
            <v>26</v>
          </cell>
          <cell r="BK1063">
            <v>0</v>
          </cell>
        </row>
        <row r="1064">
          <cell r="E1064" t="str">
            <v>West Monroe</v>
          </cell>
          <cell r="L1064">
            <v>38</v>
          </cell>
          <cell r="BK1064">
            <v>4</v>
          </cell>
        </row>
        <row r="1065">
          <cell r="E1065" t="str">
            <v>Hastings</v>
          </cell>
          <cell r="L1065">
            <v>12</v>
          </cell>
          <cell r="BK1065">
            <v>2</v>
          </cell>
        </row>
        <row r="1066">
          <cell r="E1066" t="str">
            <v>Hastings</v>
          </cell>
          <cell r="L1066">
            <v>27</v>
          </cell>
          <cell r="BK1066">
            <v>13</v>
          </cell>
        </row>
        <row r="1067">
          <cell r="E1067" t="str">
            <v>Hastings</v>
          </cell>
          <cell r="L1067">
            <v>230</v>
          </cell>
          <cell r="BK1067">
            <v>32</v>
          </cell>
        </row>
        <row r="1068">
          <cell r="E1068" t="str">
            <v>Hastings</v>
          </cell>
          <cell r="L1068">
            <v>28</v>
          </cell>
          <cell r="BK1068">
            <v>15</v>
          </cell>
        </row>
        <row r="1069">
          <cell r="E1069" t="str">
            <v>Hastings</v>
          </cell>
          <cell r="L1069">
            <v>114</v>
          </cell>
          <cell r="BK1069">
            <v>10</v>
          </cell>
        </row>
        <row r="1070">
          <cell r="E1070" t="str">
            <v>Hastings</v>
          </cell>
          <cell r="L1070">
            <v>95</v>
          </cell>
          <cell r="BK1070">
            <v>12</v>
          </cell>
        </row>
        <row r="1071">
          <cell r="E1071" t="str">
            <v>Hastings</v>
          </cell>
          <cell r="L1071">
            <v>84</v>
          </cell>
          <cell r="BK1071">
            <v>24</v>
          </cell>
        </row>
        <row r="1072">
          <cell r="E1072" t="str">
            <v>Hastings</v>
          </cell>
          <cell r="L1072">
            <v>146</v>
          </cell>
          <cell r="BK1072">
            <v>75</v>
          </cell>
        </row>
        <row r="1073">
          <cell r="E1073" t="str">
            <v>Hastings</v>
          </cell>
          <cell r="L1073">
            <v>113</v>
          </cell>
          <cell r="BK1073">
            <v>14</v>
          </cell>
        </row>
        <row r="1074">
          <cell r="E1074" t="str">
            <v>Hastings</v>
          </cell>
          <cell r="L1074">
            <v>24</v>
          </cell>
          <cell r="BK1074">
            <v>0</v>
          </cell>
        </row>
        <row r="1075">
          <cell r="E1075" t="str">
            <v>Hastings</v>
          </cell>
          <cell r="L1075">
            <v>22</v>
          </cell>
          <cell r="BK1075">
            <v>0</v>
          </cell>
        </row>
        <row r="1076">
          <cell r="E1076" t="str">
            <v>Hastings</v>
          </cell>
          <cell r="L1076">
            <v>111</v>
          </cell>
          <cell r="BK1076">
            <v>7</v>
          </cell>
        </row>
        <row r="1077">
          <cell r="E1077" t="str">
            <v>West Monroe</v>
          </cell>
          <cell r="L1077">
            <v>20</v>
          </cell>
          <cell r="BK1077">
            <v>11</v>
          </cell>
        </row>
        <row r="1078">
          <cell r="E1078" t="str">
            <v>Hastings</v>
          </cell>
          <cell r="L1078">
            <v>4</v>
          </cell>
          <cell r="BK1078">
            <v>0</v>
          </cell>
        </row>
        <row r="1079">
          <cell r="E1079" t="str">
            <v>Hastings</v>
          </cell>
          <cell r="L1079">
            <v>132</v>
          </cell>
          <cell r="BK1079">
            <v>25</v>
          </cell>
        </row>
        <row r="1080">
          <cell r="E1080" t="str">
            <v>Hastings</v>
          </cell>
          <cell r="L1080">
            <v>43</v>
          </cell>
          <cell r="BK1080">
            <v>1</v>
          </cell>
        </row>
        <row r="1081">
          <cell r="E1081" t="str">
            <v>Hastings</v>
          </cell>
          <cell r="L1081">
            <v>99</v>
          </cell>
          <cell r="BK1081">
            <v>11</v>
          </cell>
        </row>
        <row r="1082">
          <cell r="E1082" t="str">
            <v>Hastings</v>
          </cell>
          <cell r="L1082">
            <v>118</v>
          </cell>
          <cell r="BK1082">
            <v>22</v>
          </cell>
        </row>
        <row r="1083">
          <cell r="E1083" t="str">
            <v>Hastings</v>
          </cell>
          <cell r="L1083">
            <v>68</v>
          </cell>
          <cell r="BK1083">
            <v>30</v>
          </cell>
        </row>
        <row r="1084">
          <cell r="E1084" t="str">
            <v>West Monroe</v>
          </cell>
          <cell r="L1084">
            <v>110</v>
          </cell>
          <cell r="BK1084">
            <v>0</v>
          </cell>
        </row>
        <row r="1085">
          <cell r="E1085" t="str">
            <v>Sullivan</v>
          </cell>
          <cell r="L1085">
            <v>37</v>
          </cell>
          <cell r="BK1085">
            <v>5</v>
          </cell>
        </row>
        <row r="1086">
          <cell r="E1086" t="str">
            <v>Sullivan</v>
          </cell>
          <cell r="L1086">
            <v>17</v>
          </cell>
          <cell r="BK1086">
            <v>2</v>
          </cell>
        </row>
        <row r="1087">
          <cell r="E1087" t="str">
            <v>Sullivan</v>
          </cell>
          <cell r="L1087">
            <v>12</v>
          </cell>
          <cell r="BK1087">
            <v>0</v>
          </cell>
        </row>
        <row r="1088">
          <cell r="E1088" t="str">
            <v>Sullivan</v>
          </cell>
          <cell r="L1088">
            <v>53</v>
          </cell>
          <cell r="BK1088">
            <v>0</v>
          </cell>
        </row>
        <row r="1089">
          <cell r="E1089" t="str">
            <v>Sullivan</v>
          </cell>
          <cell r="L1089">
            <v>33</v>
          </cell>
          <cell r="BK1089">
            <v>36</v>
          </cell>
        </row>
        <row r="1090">
          <cell r="E1090" t="str">
            <v>Sullivan</v>
          </cell>
          <cell r="L1090">
            <v>33</v>
          </cell>
          <cell r="BK1090">
            <v>124</v>
          </cell>
        </row>
        <row r="1091">
          <cell r="E1091" t="str">
            <v>Sullivan</v>
          </cell>
          <cell r="L1091">
            <v>67</v>
          </cell>
          <cell r="BK1091">
            <v>21</v>
          </cell>
        </row>
        <row r="1092">
          <cell r="E1092" t="str">
            <v>Sullivan</v>
          </cell>
          <cell r="L1092">
            <v>37</v>
          </cell>
          <cell r="BK1092">
            <v>35</v>
          </cell>
        </row>
        <row r="1093">
          <cell r="E1093" t="str">
            <v>Sullivan</v>
          </cell>
          <cell r="L1093">
            <v>22</v>
          </cell>
          <cell r="BK1093">
            <v>12</v>
          </cell>
        </row>
        <row r="1094">
          <cell r="E1094" t="str">
            <v>Schroeppel</v>
          </cell>
          <cell r="L1094">
            <v>18</v>
          </cell>
          <cell r="BK1094">
            <v>13</v>
          </cell>
        </row>
        <row r="1095">
          <cell r="E1095" t="str">
            <v>Schroeppel</v>
          </cell>
          <cell r="L1095">
            <v>16</v>
          </cell>
          <cell r="BK1095">
            <v>0</v>
          </cell>
        </row>
        <row r="1096">
          <cell r="E1096" t="str">
            <v>Schroeppel</v>
          </cell>
          <cell r="L1096">
            <v>7</v>
          </cell>
          <cell r="BK1096">
            <v>0</v>
          </cell>
        </row>
        <row r="1097">
          <cell r="E1097" t="str">
            <v>Schroeppel</v>
          </cell>
          <cell r="L1097">
            <v>20</v>
          </cell>
          <cell r="BK1097">
            <v>4</v>
          </cell>
        </row>
        <row r="1098">
          <cell r="E1098" t="str">
            <v>Hastings</v>
          </cell>
          <cell r="L1098">
            <v>43</v>
          </cell>
          <cell r="BK1098">
            <v>9</v>
          </cell>
        </row>
        <row r="1099">
          <cell r="E1099" t="str">
            <v>Hastings</v>
          </cell>
          <cell r="L1099">
            <v>83</v>
          </cell>
          <cell r="BK1099">
            <v>4</v>
          </cell>
        </row>
        <row r="1100">
          <cell r="E1100" t="str">
            <v>West Monroe</v>
          </cell>
          <cell r="L1100">
            <v>87</v>
          </cell>
          <cell r="BK1100">
            <v>55</v>
          </cell>
        </row>
        <row r="1101">
          <cell r="E1101" t="str">
            <v>West Monroe</v>
          </cell>
          <cell r="L1101">
            <v>33</v>
          </cell>
          <cell r="BK1101">
            <v>0</v>
          </cell>
        </row>
        <row r="1102">
          <cell r="E1102" t="str">
            <v>Schroeppel</v>
          </cell>
          <cell r="L1102">
            <v>27</v>
          </cell>
          <cell r="BK1102">
            <v>15</v>
          </cell>
        </row>
        <row r="1103">
          <cell r="E1103" t="str">
            <v>Schroeppel</v>
          </cell>
          <cell r="L1103">
            <v>18</v>
          </cell>
          <cell r="BK1103">
            <v>24</v>
          </cell>
        </row>
        <row r="1104">
          <cell r="E1104" t="str">
            <v>Schroeppel</v>
          </cell>
          <cell r="L1104">
            <v>76</v>
          </cell>
          <cell r="BK1104">
            <v>21</v>
          </cell>
        </row>
        <row r="1105">
          <cell r="E1105" t="str">
            <v>West Monroe</v>
          </cell>
          <cell r="L1105">
            <v>18</v>
          </cell>
          <cell r="BK1105">
            <v>16</v>
          </cell>
        </row>
        <row r="1106">
          <cell r="E1106" t="str">
            <v>Hastings</v>
          </cell>
          <cell r="L1106">
            <v>18</v>
          </cell>
          <cell r="BK1106">
            <v>3</v>
          </cell>
        </row>
        <row r="1107">
          <cell r="E1107" t="str">
            <v>Sullivan</v>
          </cell>
          <cell r="L1107">
            <v>25</v>
          </cell>
          <cell r="BK1107">
            <v>0</v>
          </cell>
        </row>
        <row r="1108">
          <cell r="E1108" t="str">
            <v>Sullivan</v>
          </cell>
          <cell r="L1108">
            <v>22</v>
          </cell>
          <cell r="BK1108">
            <v>0</v>
          </cell>
        </row>
        <row r="1109">
          <cell r="E1109" t="str">
            <v>Geddes</v>
          </cell>
          <cell r="L1109">
            <v>0</v>
          </cell>
          <cell r="BK1109">
            <v>78</v>
          </cell>
        </row>
        <row r="1110">
          <cell r="E1110" t="str">
            <v>Onondaga</v>
          </cell>
          <cell r="L1110">
            <v>0</v>
          </cell>
          <cell r="BK1110">
            <v>2069</v>
          </cell>
        </row>
        <row r="1111">
          <cell r="E1111" t="str">
            <v>Syracuse</v>
          </cell>
          <cell r="L1111">
            <v>20</v>
          </cell>
          <cell r="BK1111">
            <v>1256</v>
          </cell>
        </row>
        <row r="1112">
          <cell r="E1112" t="str">
            <v>Syracuse</v>
          </cell>
          <cell r="L1112">
            <v>2607</v>
          </cell>
          <cell r="BK1112">
            <v>631</v>
          </cell>
        </row>
        <row r="1113">
          <cell r="E1113" t="str">
            <v>Syracuse</v>
          </cell>
          <cell r="L1113">
            <v>0</v>
          </cell>
          <cell r="BK1113">
            <v>107</v>
          </cell>
        </row>
        <row r="1114">
          <cell r="E1114" t="str">
            <v>Syracuse</v>
          </cell>
          <cell r="L1114">
            <v>0</v>
          </cell>
          <cell r="BK1114">
            <v>2225</v>
          </cell>
        </row>
        <row r="1115">
          <cell r="E1115" t="str">
            <v>Syracuse</v>
          </cell>
          <cell r="L1115">
            <v>0</v>
          </cell>
          <cell r="BK1115">
            <v>1030</v>
          </cell>
        </row>
        <row r="1116">
          <cell r="E1116" t="str">
            <v>Syracuse</v>
          </cell>
          <cell r="L1116">
            <v>0</v>
          </cell>
          <cell r="BK1116">
            <v>4050</v>
          </cell>
        </row>
        <row r="1117">
          <cell r="E1117" t="str">
            <v>Syracuse</v>
          </cell>
          <cell r="L1117">
            <v>0</v>
          </cell>
          <cell r="BK1117">
            <v>59</v>
          </cell>
        </row>
        <row r="1118">
          <cell r="E1118" t="str">
            <v>Dewitt</v>
          </cell>
          <cell r="L1118">
            <v>0</v>
          </cell>
          <cell r="BK1118">
            <v>1744</v>
          </cell>
        </row>
        <row r="1119">
          <cell r="E1119" t="str">
            <v>External</v>
          </cell>
          <cell r="L1119">
            <v>0</v>
          </cell>
          <cell r="BK1119">
            <v>0</v>
          </cell>
        </row>
        <row r="1120">
          <cell r="E1120" t="str">
            <v>External</v>
          </cell>
          <cell r="L1120">
            <v>0</v>
          </cell>
          <cell r="BK1120">
            <v>0</v>
          </cell>
        </row>
        <row r="1121">
          <cell r="E1121" t="str">
            <v>External</v>
          </cell>
          <cell r="L1121">
            <v>0</v>
          </cell>
          <cell r="BK1121">
            <v>0</v>
          </cell>
        </row>
        <row r="1122">
          <cell r="E1122" t="str">
            <v>External</v>
          </cell>
          <cell r="L1122">
            <v>0</v>
          </cell>
          <cell r="BK1122">
            <v>0</v>
          </cell>
        </row>
        <row r="1123">
          <cell r="E1123" t="str">
            <v>External</v>
          </cell>
          <cell r="L1123">
            <v>0</v>
          </cell>
          <cell r="BK1123">
            <v>0</v>
          </cell>
        </row>
        <row r="1124">
          <cell r="E1124" t="str">
            <v>External</v>
          </cell>
          <cell r="L1124">
            <v>0</v>
          </cell>
          <cell r="BK1124">
            <v>0</v>
          </cell>
        </row>
        <row r="1125">
          <cell r="E1125" t="str">
            <v>External</v>
          </cell>
          <cell r="L1125">
            <v>0</v>
          </cell>
          <cell r="BK1125">
            <v>0</v>
          </cell>
        </row>
        <row r="1126">
          <cell r="E1126" t="str">
            <v>External</v>
          </cell>
          <cell r="L1126">
            <v>0</v>
          </cell>
          <cell r="BK1126">
            <v>0</v>
          </cell>
        </row>
        <row r="1127">
          <cell r="E1127" t="str">
            <v>External</v>
          </cell>
          <cell r="L1127">
            <v>0</v>
          </cell>
          <cell r="BK1127">
            <v>0</v>
          </cell>
        </row>
        <row r="1128">
          <cell r="E1128" t="str">
            <v>External</v>
          </cell>
          <cell r="L1128">
            <v>0</v>
          </cell>
          <cell r="BK1128">
            <v>0</v>
          </cell>
        </row>
        <row r="1129">
          <cell r="E1129" t="str">
            <v>External</v>
          </cell>
          <cell r="L1129">
            <v>0</v>
          </cell>
          <cell r="BK1129">
            <v>0</v>
          </cell>
        </row>
        <row r="1130">
          <cell r="E1130" t="str">
            <v>External</v>
          </cell>
          <cell r="L1130">
            <v>0</v>
          </cell>
          <cell r="BK1130">
            <v>0</v>
          </cell>
        </row>
        <row r="1131">
          <cell r="E1131" t="str">
            <v>External</v>
          </cell>
          <cell r="L1131">
            <v>0</v>
          </cell>
          <cell r="BK1131">
            <v>0</v>
          </cell>
        </row>
        <row r="1132">
          <cell r="E1132" t="str">
            <v>External</v>
          </cell>
          <cell r="L1132">
            <v>0</v>
          </cell>
          <cell r="BK1132">
            <v>0</v>
          </cell>
        </row>
        <row r="1133">
          <cell r="E1133" t="str">
            <v>External</v>
          </cell>
          <cell r="L1133">
            <v>0</v>
          </cell>
          <cell r="BK1133">
            <v>0</v>
          </cell>
        </row>
        <row r="1134">
          <cell r="E1134" t="str">
            <v>External</v>
          </cell>
          <cell r="L1134">
            <v>0</v>
          </cell>
          <cell r="BK1134">
            <v>0</v>
          </cell>
        </row>
        <row r="1135">
          <cell r="E1135" t="str">
            <v>External</v>
          </cell>
          <cell r="L1135">
            <v>0</v>
          </cell>
          <cell r="BK1135">
            <v>0</v>
          </cell>
        </row>
        <row r="1136">
          <cell r="E1136" t="str">
            <v>External</v>
          </cell>
          <cell r="L1136">
            <v>0</v>
          </cell>
          <cell r="BK1136">
            <v>0</v>
          </cell>
        </row>
        <row r="1137">
          <cell r="E1137" t="str">
            <v>External</v>
          </cell>
          <cell r="L1137">
            <v>0</v>
          </cell>
          <cell r="BK1137">
            <v>0</v>
          </cell>
        </row>
        <row r="1138">
          <cell r="E1138" t="str">
            <v>External</v>
          </cell>
          <cell r="L1138">
            <v>0</v>
          </cell>
          <cell r="BK1138">
            <v>0</v>
          </cell>
        </row>
        <row r="1139">
          <cell r="E1139" t="str">
            <v>External</v>
          </cell>
          <cell r="L1139">
            <v>0</v>
          </cell>
          <cell r="BK1139">
            <v>0</v>
          </cell>
        </row>
        <row r="1140">
          <cell r="E1140" t="str">
            <v>External</v>
          </cell>
          <cell r="L1140">
            <v>0</v>
          </cell>
          <cell r="BK1140">
            <v>0</v>
          </cell>
        </row>
        <row r="1141">
          <cell r="E1141" t="str">
            <v>External</v>
          </cell>
          <cell r="L1141">
            <v>0</v>
          </cell>
          <cell r="BK1141">
            <v>0</v>
          </cell>
        </row>
        <row r="1142">
          <cell r="E1142" t="str">
            <v>External</v>
          </cell>
          <cell r="L1142">
            <v>0</v>
          </cell>
          <cell r="BK1142">
            <v>0</v>
          </cell>
        </row>
        <row r="1143">
          <cell r="E1143" t="str">
            <v>External</v>
          </cell>
          <cell r="L1143">
            <v>0</v>
          </cell>
          <cell r="BK1143">
            <v>0</v>
          </cell>
        </row>
        <row r="1144">
          <cell r="E1144" t="str">
            <v>External</v>
          </cell>
          <cell r="L1144">
            <v>0</v>
          </cell>
          <cell r="BK1144">
            <v>0</v>
          </cell>
        </row>
        <row r="1145">
          <cell r="E1145" t="str">
            <v>External</v>
          </cell>
          <cell r="L1145">
            <v>0</v>
          </cell>
          <cell r="BK1145">
            <v>0</v>
          </cell>
        </row>
        <row r="1146">
          <cell r="E1146" t="str">
            <v>External</v>
          </cell>
          <cell r="L1146">
            <v>0</v>
          </cell>
          <cell r="BK1146">
            <v>0</v>
          </cell>
        </row>
        <row r="1147">
          <cell r="E1147" t="str">
            <v>External</v>
          </cell>
          <cell r="L1147">
            <v>0</v>
          </cell>
          <cell r="BK1147">
            <v>0</v>
          </cell>
        </row>
        <row r="1148">
          <cell r="E1148" t="str">
            <v>External</v>
          </cell>
          <cell r="L1148">
            <v>0</v>
          </cell>
          <cell r="BK1148">
            <v>0</v>
          </cell>
        </row>
        <row r="1149">
          <cell r="E1149" t="str">
            <v>External</v>
          </cell>
          <cell r="L1149">
            <v>0</v>
          </cell>
          <cell r="BK1149">
            <v>0</v>
          </cell>
        </row>
        <row r="1150">
          <cell r="E1150" t="str">
            <v>External</v>
          </cell>
          <cell r="L1150">
            <v>0</v>
          </cell>
          <cell r="BK1150">
            <v>0</v>
          </cell>
        </row>
        <row r="1151">
          <cell r="E1151" t="str">
            <v>External</v>
          </cell>
          <cell r="L1151">
            <v>0</v>
          </cell>
          <cell r="BK1151">
            <v>0</v>
          </cell>
        </row>
        <row r="1152">
          <cell r="E1152" t="str">
            <v>External</v>
          </cell>
          <cell r="L1152">
            <v>0</v>
          </cell>
          <cell r="BK1152">
            <v>0</v>
          </cell>
        </row>
        <row r="1153">
          <cell r="E1153" t="str">
            <v>External</v>
          </cell>
          <cell r="L1153">
            <v>0</v>
          </cell>
          <cell r="BK1153">
            <v>0</v>
          </cell>
        </row>
        <row r="1154">
          <cell r="E1154" t="str">
            <v>External</v>
          </cell>
          <cell r="L1154">
            <v>0</v>
          </cell>
          <cell r="BK1154">
            <v>0</v>
          </cell>
        </row>
        <row r="1155">
          <cell r="E1155" t="str">
            <v>External</v>
          </cell>
          <cell r="L1155">
            <v>0</v>
          </cell>
          <cell r="BK1155">
            <v>0</v>
          </cell>
        </row>
        <row r="1156">
          <cell r="E1156" t="str">
            <v>External</v>
          </cell>
          <cell r="L1156">
            <v>0</v>
          </cell>
          <cell r="BK1156">
            <v>0</v>
          </cell>
        </row>
        <row r="1157">
          <cell r="E1157" t="str">
            <v>External</v>
          </cell>
          <cell r="L1157">
            <v>0</v>
          </cell>
          <cell r="BK1157">
            <v>0</v>
          </cell>
        </row>
        <row r="1158">
          <cell r="E1158" t="str">
            <v>External</v>
          </cell>
          <cell r="L1158">
            <v>0</v>
          </cell>
          <cell r="BK1158">
            <v>0</v>
          </cell>
        </row>
        <row r="1159">
          <cell r="E1159" t="str">
            <v>External</v>
          </cell>
          <cell r="L1159">
            <v>0</v>
          </cell>
          <cell r="BK1159">
            <v>0</v>
          </cell>
        </row>
        <row r="1160">
          <cell r="E1160" t="str">
            <v>External</v>
          </cell>
          <cell r="L1160">
            <v>0</v>
          </cell>
          <cell r="BK1160">
            <v>0</v>
          </cell>
        </row>
        <row r="1161">
          <cell r="E1161" t="str">
            <v>External</v>
          </cell>
          <cell r="L1161">
            <v>0</v>
          </cell>
          <cell r="BK1161">
            <v>0</v>
          </cell>
        </row>
        <row r="1162">
          <cell r="E1162" t="str">
            <v>External</v>
          </cell>
          <cell r="L1162">
            <v>0</v>
          </cell>
          <cell r="BK1162">
            <v>0</v>
          </cell>
        </row>
        <row r="1163">
          <cell r="E1163" t="str">
            <v>External</v>
          </cell>
          <cell r="L1163">
            <v>0</v>
          </cell>
          <cell r="BK1163">
            <v>0</v>
          </cell>
        </row>
        <row r="1164">
          <cell r="E1164" t="str">
            <v>External</v>
          </cell>
          <cell r="L1164">
            <v>0</v>
          </cell>
          <cell r="BK1164">
            <v>0</v>
          </cell>
        </row>
        <row r="1165">
          <cell r="E1165" t="str">
            <v>External</v>
          </cell>
          <cell r="L1165">
            <v>0</v>
          </cell>
          <cell r="BK1165">
            <v>0</v>
          </cell>
        </row>
        <row r="1166">
          <cell r="E1166" t="str">
            <v>External</v>
          </cell>
          <cell r="L1166">
            <v>0</v>
          </cell>
          <cell r="BK1166">
            <v>0</v>
          </cell>
        </row>
        <row r="1167">
          <cell r="E1167" t="str">
            <v>External</v>
          </cell>
          <cell r="L1167">
            <v>0</v>
          </cell>
          <cell r="BK1167">
            <v>0</v>
          </cell>
        </row>
        <row r="1168">
          <cell r="E1168" t="str">
            <v>External</v>
          </cell>
          <cell r="L1168">
            <v>0</v>
          </cell>
          <cell r="BK1168">
            <v>0</v>
          </cell>
        </row>
        <row r="1169">
          <cell r="E1169" t="str">
            <v>External</v>
          </cell>
          <cell r="L1169">
            <v>0</v>
          </cell>
          <cell r="BK1169">
            <v>0</v>
          </cell>
        </row>
        <row r="1170">
          <cell r="E1170" t="str">
            <v>External</v>
          </cell>
          <cell r="L1170">
            <v>0</v>
          </cell>
          <cell r="BK1170">
            <v>0</v>
          </cell>
        </row>
        <row r="1171">
          <cell r="E1171" t="str">
            <v>External</v>
          </cell>
          <cell r="L1171">
            <v>0</v>
          </cell>
          <cell r="BK1171">
            <v>0</v>
          </cell>
        </row>
        <row r="1172">
          <cell r="E1172" t="str">
            <v>External</v>
          </cell>
          <cell r="L1172">
            <v>0</v>
          </cell>
          <cell r="BK1172">
            <v>0</v>
          </cell>
        </row>
        <row r="1173">
          <cell r="E1173" t="str">
            <v>External</v>
          </cell>
          <cell r="L1173">
            <v>0</v>
          </cell>
          <cell r="BK1173">
            <v>0</v>
          </cell>
        </row>
        <row r="1174">
          <cell r="E1174" t="str">
            <v>External</v>
          </cell>
          <cell r="L1174">
            <v>0</v>
          </cell>
          <cell r="BK1174">
            <v>0</v>
          </cell>
        </row>
        <row r="1175">
          <cell r="E1175" t="str">
            <v>External</v>
          </cell>
          <cell r="L1175">
            <v>0</v>
          </cell>
          <cell r="BK1175">
            <v>0</v>
          </cell>
        </row>
        <row r="1176">
          <cell r="E1176" t="str">
            <v>External</v>
          </cell>
          <cell r="L1176">
            <v>0</v>
          </cell>
          <cell r="BK1176">
            <v>0</v>
          </cell>
        </row>
        <row r="1177">
          <cell r="E1177" t="str">
            <v>External</v>
          </cell>
          <cell r="L1177">
            <v>0</v>
          </cell>
          <cell r="BK1177">
            <v>0</v>
          </cell>
        </row>
        <row r="1178">
          <cell r="E1178" t="str">
            <v>External</v>
          </cell>
          <cell r="L1178">
            <v>0</v>
          </cell>
          <cell r="BK1178">
            <v>0</v>
          </cell>
        </row>
        <row r="1179">
          <cell r="E1179" t="str">
            <v>External</v>
          </cell>
          <cell r="L1179">
            <v>0</v>
          </cell>
          <cell r="BK1179">
            <v>0</v>
          </cell>
        </row>
        <row r="1180">
          <cell r="E1180" t="str">
            <v>External</v>
          </cell>
          <cell r="L1180">
            <v>0</v>
          </cell>
          <cell r="BK1180">
            <v>0</v>
          </cell>
        </row>
        <row r="1181">
          <cell r="E1181" t="str">
            <v>External</v>
          </cell>
          <cell r="L1181">
            <v>0</v>
          </cell>
          <cell r="BK1181">
            <v>0</v>
          </cell>
        </row>
        <row r="1182">
          <cell r="E1182" t="str">
            <v>External</v>
          </cell>
          <cell r="L1182">
            <v>0</v>
          </cell>
          <cell r="BK1182">
            <v>0</v>
          </cell>
        </row>
        <row r="1183">
          <cell r="E1183" t="str">
            <v>External</v>
          </cell>
          <cell r="L1183">
            <v>0</v>
          </cell>
          <cell r="BK1183">
            <v>0</v>
          </cell>
        </row>
        <row r="1184">
          <cell r="E1184" t="str">
            <v>External</v>
          </cell>
          <cell r="L1184">
            <v>0</v>
          </cell>
          <cell r="BK1184">
            <v>0</v>
          </cell>
        </row>
        <row r="1185">
          <cell r="E1185" t="str">
            <v>External</v>
          </cell>
          <cell r="L1185">
            <v>0</v>
          </cell>
          <cell r="BK1185">
            <v>0</v>
          </cell>
        </row>
        <row r="1186">
          <cell r="E1186" t="str">
            <v>External</v>
          </cell>
          <cell r="L1186">
            <v>0</v>
          </cell>
          <cell r="BK118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Map"/>
      <sheetName val="P&amp;A by Town"/>
      <sheetName val="%In District"/>
      <sheetName val="External"/>
      <sheetName val="CTPP Comparison Med District"/>
      <sheetName val="CTPP Towns"/>
      <sheetName val="HIS to Model Comparison"/>
      <sheetName val="HIS Distrib Comparisons"/>
      <sheetName val="TLD Dist Comp"/>
      <sheetName val="TLD Time Comp"/>
      <sheetName val="Trip Gen Input"/>
      <sheetName val="CTPP"/>
      <sheetName val="Obs TLD Input"/>
      <sheetName val="Mod TLD Input"/>
      <sheetName val="HBW Mat"/>
      <sheetName val="HBS Mat"/>
      <sheetName val="HBO Mat"/>
      <sheetName val="NHB Mat"/>
      <sheetName val="HIS Ma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C5">
            <v>36055</v>
          </cell>
          <cell r="D5">
            <v>8891</v>
          </cell>
          <cell r="E5">
            <v>4371</v>
          </cell>
          <cell r="F5">
            <v>1609</v>
          </cell>
          <cell r="G5">
            <v>822</v>
          </cell>
          <cell r="H5">
            <v>1805</v>
          </cell>
          <cell r="I5">
            <v>1295</v>
          </cell>
          <cell r="J5">
            <v>999</v>
          </cell>
          <cell r="K5">
            <v>722</v>
          </cell>
          <cell r="L5">
            <v>377</v>
          </cell>
          <cell r="M5">
            <v>65</v>
          </cell>
          <cell r="N5">
            <v>2030</v>
          </cell>
        </row>
        <row r="6">
          <cell r="C6">
            <v>4541</v>
          </cell>
          <cell r="D6">
            <v>3745</v>
          </cell>
          <cell r="E6">
            <v>722</v>
          </cell>
          <cell r="F6">
            <v>206</v>
          </cell>
          <cell r="G6">
            <v>91</v>
          </cell>
          <cell r="H6">
            <v>350</v>
          </cell>
          <cell r="I6">
            <v>580</v>
          </cell>
          <cell r="J6">
            <v>187</v>
          </cell>
          <cell r="K6">
            <v>114</v>
          </cell>
          <cell r="L6">
            <v>45</v>
          </cell>
          <cell r="M6">
            <v>23</v>
          </cell>
          <cell r="N6">
            <v>625</v>
          </cell>
        </row>
        <row r="7">
          <cell r="C7">
            <v>8866</v>
          </cell>
          <cell r="D7">
            <v>3793</v>
          </cell>
          <cell r="E7">
            <v>5630</v>
          </cell>
          <cell r="F7">
            <v>557</v>
          </cell>
          <cell r="G7">
            <v>615</v>
          </cell>
          <cell r="H7">
            <v>2137</v>
          </cell>
          <cell r="I7">
            <v>367</v>
          </cell>
          <cell r="J7">
            <v>543</v>
          </cell>
          <cell r="K7">
            <v>562</v>
          </cell>
          <cell r="L7">
            <v>168</v>
          </cell>
          <cell r="M7">
            <v>82</v>
          </cell>
          <cell r="N7">
            <v>1063</v>
          </cell>
        </row>
        <row r="8">
          <cell r="C8">
            <v>5396</v>
          </cell>
          <cell r="D8">
            <v>1712</v>
          </cell>
          <cell r="E8">
            <v>1071</v>
          </cell>
          <cell r="F8">
            <v>2123</v>
          </cell>
          <cell r="G8">
            <v>461</v>
          </cell>
          <cell r="H8">
            <v>432</v>
          </cell>
          <cell r="I8">
            <v>299</v>
          </cell>
          <cell r="J8">
            <v>209</v>
          </cell>
          <cell r="K8">
            <v>178</v>
          </cell>
          <cell r="L8">
            <v>171</v>
          </cell>
          <cell r="M8">
            <v>76</v>
          </cell>
          <cell r="N8">
            <v>515</v>
          </cell>
        </row>
        <row r="9">
          <cell r="C9">
            <v>5097</v>
          </cell>
          <cell r="D9">
            <v>1600</v>
          </cell>
          <cell r="E9">
            <v>1560</v>
          </cell>
          <cell r="F9">
            <v>587</v>
          </cell>
          <cell r="G9">
            <v>2854</v>
          </cell>
          <cell r="H9">
            <v>534</v>
          </cell>
          <cell r="I9">
            <v>228</v>
          </cell>
          <cell r="J9">
            <v>232</v>
          </cell>
          <cell r="K9">
            <v>255</v>
          </cell>
          <cell r="L9">
            <v>380</v>
          </cell>
          <cell r="M9">
            <v>48</v>
          </cell>
          <cell r="N9">
            <v>887</v>
          </cell>
        </row>
        <row r="10">
          <cell r="C10">
            <v>8836</v>
          </cell>
          <cell r="D10">
            <v>4645</v>
          </cell>
          <cell r="E10">
            <v>4588</v>
          </cell>
          <cell r="F10">
            <v>378</v>
          </cell>
          <cell r="G10">
            <v>421</v>
          </cell>
          <cell r="H10">
            <v>6402</v>
          </cell>
          <cell r="I10">
            <v>616</v>
          </cell>
          <cell r="J10">
            <v>1736</v>
          </cell>
          <cell r="K10">
            <v>1190</v>
          </cell>
          <cell r="L10">
            <v>148</v>
          </cell>
          <cell r="M10">
            <v>42</v>
          </cell>
          <cell r="N10">
            <v>1761</v>
          </cell>
        </row>
        <row r="11">
          <cell r="C11">
            <v>5576</v>
          </cell>
          <cell r="D11">
            <v>4539</v>
          </cell>
          <cell r="E11">
            <v>877</v>
          </cell>
          <cell r="F11">
            <v>362</v>
          </cell>
          <cell r="G11">
            <v>274</v>
          </cell>
          <cell r="H11">
            <v>480</v>
          </cell>
          <cell r="I11">
            <v>4045</v>
          </cell>
          <cell r="J11">
            <v>310</v>
          </cell>
          <cell r="K11">
            <v>139</v>
          </cell>
          <cell r="L11">
            <v>114</v>
          </cell>
          <cell r="M11">
            <v>107</v>
          </cell>
          <cell r="N11">
            <v>1517</v>
          </cell>
        </row>
        <row r="12">
          <cell r="C12">
            <v>3653</v>
          </cell>
          <cell r="D12">
            <v>2829</v>
          </cell>
          <cell r="E12">
            <v>1586</v>
          </cell>
          <cell r="F12">
            <v>138</v>
          </cell>
          <cell r="G12">
            <v>227</v>
          </cell>
          <cell r="H12">
            <v>1454</v>
          </cell>
          <cell r="I12">
            <v>289</v>
          </cell>
          <cell r="J12">
            <v>2583</v>
          </cell>
          <cell r="K12">
            <v>346</v>
          </cell>
          <cell r="L12">
            <v>72</v>
          </cell>
          <cell r="M12">
            <v>38</v>
          </cell>
          <cell r="N12">
            <v>907</v>
          </cell>
        </row>
        <row r="13">
          <cell r="C13">
            <v>4237</v>
          </cell>
          <cell r="D13">
            <v>1835</v>
          </cell>
          <cell r="E13">
            <v>2149</v>
          </cell>
          <cell r="F13">
            <v>247</v>
          </cell>
          <cell r="G13">
            <v>275</v>
          </cell>
          <cell r="H13">
            <v>1441</v>
          </cell>
          <cell r="I13">
            <v>165</v>
          </cell>
          <cell r="J13">
            <v>253</v>
          </cell>
          <cell r="K13">
            <v>3790</v>
          </cell>
          <cell r="L13">
            <v>149</v>
          </cell>
          <cell r="M13">
            <v>24</v>
          </cell>
          <cell r="N13">
            <v>1443</v>
          </cell>
        </row>
        <row r="14">
          <cell r="C14">
            <v>1342</v>
          </cell>
          <cell r="D14">
            <v>444</v>
          </cell>
          <cell r="E14">
            <v>362</v>
          </cell>
          <cell r="F14">
            <v>119</v>
          </cell>
          <cell r="G14">
            <v>385</v>
          </cell>
          <cell r="H14">
            <v>171</v>
          </cell>
          <cell r="I14">
            <v>69</v>
          </cell>
          <cell r="J14">
            <v>44</v>
          </cell>
          <cell r="K14">
            <v>200</v>
          </cell>
          <cell r="L14">
            <v>2056</v>
          </cell>
          <cell r="M14">
            <v>21</v>
          </cell>
          <cell r="N14">
            <v>1174</v>
          </cell>
        </row>
        <row r="15">
          <cell r="C15">
            <v>1131</v>
          </cell>
          <cell r="D15">
            <v>553</v>
          </cell>
          <cell r="E15">
            <v>213</v>
          </cell>
          <cell r="F15">
            <v>297</v>
          </cell>
          <cell r="G15">
            <v>215</v>
          </cell>
          <cell r="H15">
            <v>117</v>
          </cell>
          <cell r="I15">
            <v>156</v>
          </cell>
          <cell r="J15">
            <v>63</v>
          </cell>
          <cell r="K15">
            <v>50</v>
          </cell>
          <cell r="L15">
            <v>210</v>
          </cell>
          <cell r="M15">
            <v>824</v>
          </cell>
          <cell r="N15">
            <v>639</v>
          </cell>
        </row>
        <row r="16">
          <cell r="C16">
            <v>6657</v>
          </cell>
          <cell r="D16">
            <v>5175</v>
          </cell>
          <cell r="E16">
            <v>3480</v>
          </cell>
          <cell r="F16">
            <v>286</v>
          </cell>
          <cell r="G16">
            <v>328</v>
          </cell>
          <cell r="H16">
            <v>2917</v>
          </cell>
          <cell r="I16">
            <v>586</v>
          </cell>
          <cell r="J16">
            <v>1688</v>
          </cell>
          <cell r="K16">
            <v>1805</v>
          </cell>
          <cell r="L16">
            <v>286</v>
          </cell>
          <cell r="M16">
            <v>132</v>
          </cell>
          <cell r="N1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8">
          <cell r="B28" t="str">
            <v>Medium District</v>
          </cell>
          <cell r="C28">
            <v>3</v>
          </cell>
          <cell r="D28">
            <v>4</v>
          </cell>
          <cell r="E28">
            <v>5</v>
          </cell>
          <cell r="F28">
            <v>6</v>
          </cell>
          <cell r="G28">
            <v>7</v>
          </cell>
          <cell r="H28">
            <v>8</v>
          </cell>
          <cell r="I28">
            <v>9</v>
          </cell>
          <cell r="J28">
            <v>10</v>
          </cell>
          <cell r="K28">
            <v>11</v>
          </cell>
          <cell r="L28">
            <v>12</v>
          </cell>
          <cell r="M28">
            <v>13</v>
          </cell>
          <cell r="N28" t="str">
            <v>14*</v>
          </cell>
        </row>
        <row r="29">
          <cell r="C29">
            <v>36055</v>
          </cell>
          <cell r="D29">
            <v>8891</v>
          </cell>
          <cell r="E29">
            <v>4371</v>
          </cell>
          <cell r="F29">
            <v>1609</v>
          </cell>
          <cell r="G29">
            <v>822</v>
          </cell>
          <cell r="H29">
            <v>1805</v>
          </cell>
          <cell r="I29">
            <v>1295</v>
          </cell>
          <cell r="J29">
            <v>999</v>
          </cell>
          <cell r="K29">
            <v>722</v>
          </cell>
          <cell r="L29">
            <v>377</v>
          </cell>
          <cell r="M29">
            <v>65</v>
          </cell>
          <cell r="N29">
            <v>2030</v>
          </cell>
        </row>
        <row r="30">
          <cell r="C30">
            <v>4541</v>
          </cell>
          <cell r="D30">
            <v>3745</v>
          </cell>
          <cell r="E30">
            <v>722</v>
          </cell>
          <cell r="F30">
            <v>206</v>
          </cell>
          <cell r="G30">
            <v>91</v>
          </cell>
          <cell r="H30">
            <v>350</v>
          </cell>
          <cell r="I30">
            <v>580</v>
          </cell>
          <cell r="J30">
            <v>187</v>
          </cell>
          <cell r="K30">
            <v>114</v>
          </cell>
          <cell r="L30">
            <v>45</v>
          </cell>
          <cell r="M30">
            <v>23</v>
          </cell>
          <cell r="N30">
            <v>625</v>
          </cell>
        </row>
        <row r="31">
          <cell r="C31">
            <v>8866</v>
          </cell>
          <cell r="D31">
            <v>3793</v>
          </cell>
          <cell r="E31">
            <v>5630</v>
          </cell>
          <cell r="F31">
            <v>557</v>
          </cell>
          <cell r="G31">
            <v>615</v>
          </cell>
          <cell r="H31">
            <v>2137</v>
          </cell>
          <cell r="I31">
            <v>367</v>
          </cell>
          <cell r="J31">
            <v>543</v>
          </cell>
          <cell r="K31">
            <v>562</v>
          </cell>
          <cell r="L31">
            <v>168</v>
          </cell>
          <cell r="M31">
            <v>82</v>
          </cell>
          <cell r="N31">
            <v>1063</v>
          </cell>
        </row>
        <row r="32">
          <cell r="C32">
            <v>5396</v>
          </cell>
          <cell r="D32">
            <v>1712</v>
          </cell>
          <cell r="E32">
            <v>1071</v>
          </cell>
          <cell r="F32">
            <v>2123</v>
          </cell>
          <cell r="G32">
            <v>461</v>
          </cell>
          <cell r="H32">
            <v>432</v>
          </cell>
          <cell r="I32">
            <v>299</v>
          </cell>
          <cell r="J32">
            <v>209</v>
          </cell>
          <cell r="K32">
            <v>178</v>
          </cell>
          <cell r="L32">
            <v>171</v>
          </cell>
          <cell r="M32">
            <v>76</v>
          </cell>
          <cell r="N32">
            <v>515</v>
          </cell>
        </row>
        <row r="33">
          <cell r="C33">
            <v>5097</v>
          </cell>
          <cell r="D33">
            <v>1600</v>
          </cell>
          <cell r="E33">
            <v>1560</v>
          </cell>
          <cell r="F33">
            <v>587</v>
          </cell>
          <cell r="G33">
            <v>2854</v>
          </cell>
          <cell r="H33">
            <v>534</v>
          </cell>
          <cell r="I33">
            <v>228</v>
          </cell>
          <cell r="J33">
            <v>232</v>
          </cell>
          <cell r="K33">
            <v>255</v>
          </cell>
          <cell r="L33">
            <v>380</v>
          </cell>
          <cell r="M33">
            <v>48</v>
          </cell>
          <cell r="N33">
            <v>887</v>
          </cell>
        </row>
        <row r="34">
          <cell r="C34">
            <v>8836</v>
          </cell>
          <cell r="D34">
            <v>4645</v>
          </cell>
          <cell r="E34">
            <v>4588</v>
          </cell>
          <cell r="F34">
            <v>378</v>
          </cell>
          <cell r="G34">
            <v>421</v>
          </cell>
          <cell r="H34">
            <v>6402</v>
          </cell>
          <cell r="I34">
            <v>616</v>
          </cell>
          <cell r="J34">
            <v>1736</v>
          </cell>
          <cell r="K34">
            <v>1190</v>
          </cell>
          <cell r="L34">
            <v>148</v>
          </cell>
          <cell r="M34">
            <v>42</v>
          </cell>
          <cell r="N34">
            <v>1761</v>
          </cell>
        </row>
        <row r="35">
          <cell r="C35">
            <v>5576</v>
          </cell>
          <cell r="D35">
            <v>4539</v>
          </cell>
          <cell r="E35">
            <v>877</v>
          </cell>
          <cell r="F35">
            <v>362</v>
          </cell>
          <cell r="G35">
            <v>274</v>
          </cell>
          <cell r="H35">
            <v>480</v>
          </cell>
          <cell r="I35">
            <v>4045</v>
          </cell>
          <cell r="J35">
            <v>310</v>
          </cell>
          <cell r="K35">
            <v>139</v>
          </cell>
          <cell r="L35">
            <v>114</v>
          </cell>
          <cell r="M35">
            <v>107</v>
          </cell>
          <cell r="N35">
            <v>1517</v>
          </cell>
        </row>
        <row r="36">
          <cell r="C36">
            <v>3653</v>
          </cell>
          <cell r="D36">
            <v>2829</v>
          </cell>
          <cell r="E36">
            <v>1586</v>
          </cell>
          <cell r="F36">
            <v>138</v>
          </cell>
          <cell r="G36">
            <v>227</v>
          </cell>
          <cell r="H36">
            <v>1454</v>
          </cell>
          <cell r="I36">
            <v>289</v>
          </cell>
          <cell r="J36">
            <v>2583</v>
          </cell>
          <cell r="K36">
            <v>346</v>
          </cell>
          <cell r="L36">
            <v>72</v>
          </cell>
          <cell r="M36">
            <v>38</v>
          </cell>
          <cell r="N36">
            <v>907</v>
          </cell>
        </row>
        <row r="37">
          <cell r="C37">
            <v>4237</v>
          </cell>
          <cell r="D37">
            <v>1835</v>
          </cell>
          <cell r="E37">
            <v>2149</v>
          </cell>
          <cell r="F37">
            <v>247</v>
          </cell>
          <cell r="G37">
            <v>275</v>
          </cell>
          <cell r="H37">
            <v>1441</v>
          </cell>
          <cell r="I37">
            <v>165</v>
          </cell>
          <cell r="J37">
            <v>253</v>
          </cell>
          <cell r="K37">
            <v>3790</v>
          </cell>
          <cell r="L37">
            <v>149</v>
          </cell>
          <cell r="M37">
            <v>24</v>
          </cell>
          <cell r="N37">
            <v>1443</v>
          </cell>
        </row>
        <row r="38">
          <cell r="C38">
            <v>1342</v>
          </cell>
          <cell r="D38">
            <v>444</v>
          </cell>
          <cell r="E38">
            <v>362</v>
          </cell>
          <cell r="F38">
            <v>119</v>
          </cell>
          <cell r="G38">
            <v>385</v>
          </cell>
          <cell r="H38">
            <v>171</v>
          </cell>
          <cell r="I38">
            <v>69</v>
          </cell>
          <cell r="J38">
            <v>44</v>
          </cell>
          <cell r="K38">
            <v>200</v>
          </cell>
          <cell r="L38">
            <v>2056</v>
          </cell>
          <cell r="M38">
            <v>21</v>
          </cell>
          <cell r="N38">
            <v>1174</v>
          </cell>
        </row>
        <row r="39">
          <cell r="C39">
            <v>1131</v>
          </cell>
          <cell r="D39">
            <v>553</v>
          </cell>
          <cell r="E39">
            <v>213</v>
          </cell>
          <cell r="F39">
            <v>297</v>
          </cell>
          <cell r="G39">
            <v>215</v>
          </cell>
          <cell r="H39">
            <v>117</v>
          </cell>
          <cell r="I39">
            <v>156</v>
          </cell>
          <cell r="J39">
            <v>63</v>
          </cell>
          <cell r="K39">
            <v>50</v>
          </cell>
          <cell r="L39">
            <v>210</v>
          </cell>
          <cell r="M39">
            <v>824</v>
          </cell>
          <cell r="N39">
            <v>639</v>
          </cell>
        </row>
        <row r="40">
          <cell r="C40">
            <v>6657</v>
          </cell>
          <cell r="D40">
            <v>5175</v>
          </cell>
          <cell r="E40">
            <v>3480</v>
          </cell>
          <cell r="F40">
            <v>286</v>
          </cell>
          <cell r="G40">
            <v>328</v>
          </cell>
          <cell r="H40">
            <v>2917</v>
          </cell>
          <cell r="I40">
            <v>586</v>
          </cell>
          <cell r="J40">
            <v>1688</v>
          </cell>
          <cell r="K40">
            <v>1805</v>
          </cell>
          <cell r="L40">
            <v>286</v>
          </cell>
          <cell r="M40">
            <v>132</v>
          </cell>
          <cell r="N40">
            <v>0</v>
          </cell>
        </row>
      </sheetData>
      <sheetData sheetId="12" refreshError="1"/>
      <sheetData sheetId="13" refreshError="1"/>
      <sheetData sheetId="14">
        <row r="3">
          <cell r="C3">
            <v>272.592896</v>
          </cell>
          <cell r="D3">
            <v>201.16156000000001</v>
          </cell>
          <cell r="E3">
            <v>422.59686299999998</v>
          </cell>
          <cell r="F3">
            <v>240.24598700000001</v>
          </cell>
          <cell r="G3">
            <v>107.80094099999999</v>
          </cell>
          <cell r="H3">
            <v>31.86824</v>
          </cell>
          <cell r="I3">
            <v>25.286718</v>
          </cell>
          <cell r="J3">
            <v>62.160941999999999</v>
          </cell>
          <cell r="K3">
            <v>35.592517999999998</v>
          </cell>
          <cell r="L3">
            <v>34.435538999999999</v>
          </cell>
          <cell r="M3">
            <v>37.781405999999997</v>
          </cell>
          <cell r="N3">
            <v>16.436291000000001</v>
          </cell>
          <cell r="O3">
            <v>6.0310350000000001</v>
          </cell>
          <cell r="P3">
            <v>65.511718999999999</v>
          </cell>
          <cell r="AA3">
            <v>31828.680390000001</v>
          </cell>
          <cell r="AB3">
            <v>19849.847629</v>
          </cell>
          <cell r="AC3">
            <v>8823.8625769999999</v>
          </cell>
          <cell r="AD3">
            <v>2921.7601009999998</v>
          </cell>
        </row>
        <row r="4">
          <cell r="C4">
            <v>185.29858400000001</v>
          </cell>
          <cell r="D4">
            <v>208.32440199999999</v>
          </cell>
          <cell r="E4">
            <v>331.803741</v>
          </cell>
          <cell r="F4">
            <v>209.07678200000001</v>
          </cell>
          <cell r="G4">
            <v>87.006516000000005</v>
          </cell>
          <cell r="H4">
            <v>29.590060999999999</v>
          </cell>
          <cell r="I4">
            <v>20.763155000000001</v>
          </cell>
          <cell r="J4">
            <v>52.909889</v>
          </cell>
          <cell r="K4">
            <v>32.161430000000003</v>
          </cell>
          <cell r="L4">
            <v>29.964718000000001</v>
          </cell>
          <cell r="M4">
            <v>32.573569999999997</v>
          </cell>
          <cell r="N4">
            <v>14.721176</v>
          </cell>
          <cell r="O4">
            <v>4.9185569999999998</v>
          </cell>
          <cell r="P4">
            <v>56.987639999999999</v>
          </cell>
          <cell r="AA4">
            <v>27615.621703000004</v>
          </cell>
          <cell r="AB4">
            <v>26107.992431000002</v>
          </cell>
          <cell r="AC4">
            <v>12966.374386</v>
          </cell>
          <cell r="AD4">
            <v>4098.581604</v>
          </cell>
        </row>
        <row r="5">
          <cell r="C5">
            <v>7582.9790039999998</v>
          </cell>
          <cell r="D5">
            <v>5756.5600590000004</v>
          </cell>
          <cell r="E5">
            <v>16867.363281000002</v>
          </cell>
          <cell r="F5">
            <v>10891.689453000001</v>
          </cell>
          <cell r="G5">
            <v>5185.1513670000004</v>
          </cell>
          <cell r="H5">
            <v>1799.9350589999999</v>
          </cell>
          <cell r="I5">
            <v>1221.43335</v>
          </cell>
          <cell r="J5">
            <v>2829.0695799999999</v>
          </cell>
          <cell r="K5">
            <v>1554.5992429999999</v>
          </cell>
          <cell r="L5">
            <v>1487.889404</v>
          </cell>
          <cell r="M5">
            <v>1600.1860349999999</v>
          </cell>
          <cell r="N5">
            <v>740.90759300000002</v>
          </cell>
          <cell r="O5">
            <v>251.523651</v>
          </cell>
          <cell r="P5">
            <v>2799.2607419999999</v>
          </cell>
          <cell r="AA5">
            <v>33706.328095999997</v>
          </cell>
          <cell r="AB5">
            <v>32641.819717000002</v>
          </cell>
          <cell r="AC5">
            <v>27358.929790999999</v>
          </cell>
          <cell r="AD5">
            <v>7937.8600150000002</v>
          </cell>
        </row>
        <row r="6">
          <cell r="C6">
            <v>1281.0157469999999</v>
          </cell>
          <cell r="D6">
            <v>1063.1522219999999</v>
          </cell>
          <cell r="E6">
            <v>2857.1669919999999</v>
          </cell>
          <cell r="F6">
            <v>4173.0043949999999</v>
          </cell>
          <cell r="G6">
            <v>1016.265076</v>
          </cell>
          <cell r="H6">
            <v>284.74731400000002</v>
          </cell>
          <cell r="I6">
            <v>223.76916499999999</v>
          </cell>
          <cell r="J6">
            <v>652.54992700000003</v>
          </cell>
          <cell r="K6">
            <v>562.30694600000004</v>
          </cell>
          <cell r="L6">
            <v>402.48654199999999</v>
          </cell>
          <cell r="M6">
            <v>371.37924199999998</v>
          </cell>
          <cell r="N6">
            <v>160.59716800000001</v>
          </cell>
          <cell r="O6">
            <v>59.388638</v>
          </cell>
          <cell r="P6">
            <v>713.47863800000005</v>
          </cell>
          <cell r="AA6">
            <v>13021.637694999999</v>
          </cell>
          <cell r="AB6">
            <v>11689.036377</v>
          </cell>
          <cell r="AC6">
            <v>8953.5469050000011</v>
          </cell>
          <cell r="AD6">
            <v>3747.8842770000001</v>
          </cell>
        </row>
        <row r="7">
          <cell r="C7">
            <v>2507.435547</v>
          </cell>
          <cell r="D7">
            <v>1786.365845</v>
          </cell>
          <cell r="E7">
            <v>5844.970703</v>
          </cell>
          <cell r="F7">
            <v>4732.4057620000003</v>
          </cell>
          <cell r="G7">
            <v>3562.6027829999998</v>
          </cell>
          <cell r="H7">
            <v>643.59960899999999</v>
          </cell>
          <cell r="I7">
            <v>772.14428699999996</v>
          </cell>
          <cell r="J7">
            <v>2208.7470699999999</v>
          </cell>
          <cell r="K7">
            <v>618.25531000000001</v>
          </cell>
          <cell r="L7">
            <v>794.62847899999997</v>
          </cell>
          <cell r="M7">
            <v>1009.115173</v>
          </cell>
          <cell r="N7">
            <v>371.26290899999998</v>
          </cell>
          <cell r="O7">
            <v>113.167511</v>
          </cell>
          <cell r="P7">
            <v>1389.5177000000001</v>
          </cell>
        </row>
        <row r="8">
          <cell r="C8">
            <v>1599.9205320000001</v>
          </cell>
          <cell r="D8">
            <v>1305.3939210000001</v>
          </cell>
          <cell r="E8">
            <v>3418.8041990000002</v>
          </cell>
          <cell r="F8">
            <v>2330.8452149999998</v>
          </cell>
          <cell r="G8">
            <v>1281.106812</v>
          </cell>
          <cell r="H8">
            <v>892.19964600000003</v>
          </cell>
          <cell r="I8">
            <v>545.86151099999995</v>
          </cell>
          <cell r="J8">
            <v>771.37335199999995</v>
          </cell>
          <cell r="K8">
            <v>477.13677999999999</v>
          </cell>
          <cell r="L8">
            <v>400.17712399999999</v>
          </cell>
          <cell r="M8">
            <v>521.68933100000004</v>
          </cell>
          <cell r="N8">
            <v>338.463593</v>
          </cell>
          <cell r="O8">
            <v>118.077431</v>
          </cell>
          <cell r="P8">
            <v>964.49041699999998</v>
          </cell>
        </row>
        <row r="9">
          <cell r="C9">
            <v>1522.783813</v>
          </cell>
          <cell r="D9">
            <v>1149.0042719999999</v>
          </cell>
          <cell r="E9">
            <v>3279.6079100000002</v>
          </cell>
          <cell r="F9">
            <v>2285.8752439999998</v>
          </cell>
          <cell r="G9">
            <v>1510.837524</v>
          </cell>
          <cell r="H9">
            <v>607.497253</v>
          </cell>
          <cell r="I9">
            <v>1245.2308350000001</v>
          </cell>
          <cell r="J9">
            <v>882.70739700000001</v>
          </cell>
          <cell r="K9">
            <v>406.64648399999999</v>
          </cell>
          <cell r="L9">
            <v>378.39575200000002</v>
          </cell>
          <cell r="M9">
            <v>747.38256799999999</v>
          </cell>
          <cell r="N9">
            <v>503.33248900000001</v>
          </cell>
          <cell r="O9">
            <v>97.107169999999996</v>
          </cell>
          <cell r="P9">
            <v>1031.0948490000001</v>
          </cell>
        </row>
        <row r="10">
          <cell r="C10">
            <v>2462.7060550000001</v>
          </cell>
          <cell r="D10">
            <v>1860.5670170000001</v>
          </cell>
          <cell r="E10">
            <v>5330.8535160000001</v>
          </cell>
          <cell r="F10">
            <v>5251.7070309999999</v>
          </cell>
          <cell r="G10">
            <v>3423.6391600000002</v>
          </cell>
          <cell r="H10">
            <v>560.09258999999997</v>
          </cell>
          <cell r="I10">
            <v>576.60620100000006</v>
          </cell>
          <cell r="J10">
            <v>4500.8291019999997</v>
          </cell>
          <cell r="K10">
            <v>763.74084500000004</v>
          </cell>
          <cell r="L10">
            <v>1516.0336910000001</v>
          </cell>
          <cell r="M10">
            <v>1714.275269</v>
          </cell>
          <cell r="N10">
            <v>425.15417500000001</v>
          </cell>
          <cell r="O10">
            <v>134.99584999999999</v>
          </cell>
          <cell r="P10">
            <v>2101.0327149999998</v>
          </cell>
        </row>
        <row r="11">
          <cell r="C11">
            <v>1856.744263</v>
          </cell>
          <cell r="D11">
            <v>1521.1571039999999</v>
          </cell>
          <cell r="E11">
            <v>3893.178711</v>
          </cell>
          <cell r="F11">
            <v>4898.4160160000001</v>
          </cell>
          <cell r="G11">
            <v>1567.684937</v>
          </cell>
          <cell r="H11">
            <v>517.42456100000004</v>
          </cell>
          <cell r="I11">
            <v>411.98562600000002</v>
          </cell>
          <cell r="J11">
            <v>1132.540649</v>
          </cell>
          <cell r="K11">
            <v>2058.4875489999999</v>
          </cell>
          <cell r="L11">
            <v>714.83398399999999</v>
          </cell>
          <cell r="M11">
            <v>670.39953600000001</v>
          </cell>
          <cell r="N11">
            <v>317.15997299999998</v>
          </cell>
          <cell r="O11">
            <v>151.40223700000001</v>
          </cell>
          <cell r="P11">
            <v>1650.551025</v>
          </cell>
        </row>
        <row r="12">
          <cell r="C12">
            <v>1659.9300539999999</v>
          </cell>
          <cell r="D12">
            <v>1291.832764</v>
          </cell>
          <cell r="E12">
            <v>3487.4877929999998</v>
          </cell>
          <cell r="F12">
            <v>3852.1628420000002</v>
          </cell>
          <cell r="G12">
            <v>1670.4335940000001</v>
          </cell>
          <cell r="H12">
            <v>381.47653200000002</v>
          </cell>
          <cell r="I12">
            <v>328.47998000000001</v>
          </cell>
          <cell r="J12">
            <v>1636.6826169999999</v>
          </cell>
          <cell r="K12">
            <v>613.80609100000004</v>
          </cell>
          <cell r="L12">
            <v>1559.980225</v>
          </cell>
          <cell r="M12">
            <v>693.39160200000003</v>
          </cell>
          <cell r="N12">
            <v>246.85730000000001</v>
          </cell>
          <cell r="O12">
            <v>90.560660999999996</v>
          </cell>
          <cell r="P12">
            <v>1483.8616939999999</v>
          </cell>
        </row>
        <row r="13">
          <cell r="C13">
            <v>1542.050659</v>
          </cell>
          <cell r="D13">
            <v>1181.2642820000001</v>
          </cell>
          <cell r="E13">
            <v>3200.125</v>
          </cell>
          <cell r="F13">
            <v>2753.8266600000002</v>
          </cell>
          <cell r="G13">
            <v>1717.4578859999999</v>
          </cell>
          <cell r="H13">
            <v>395.08828699999998</v>
          </cell>
          <cell r="I13">
            <v>524.78295900000001</v>
          </cell>
          <cell r="J13">
            <v>1607.214966</v>
          </cell>
          <cell r="K13">
            <v>442.50305200000003</v>
          </cell>
          <cell r="L13">
            <v>582.56774900000005</v>
          </cell>
          <cell r="M13">
            <v>2248.939453</v>
          </cell>
          <cell r="N13">
            <v>413.69430499999999</v>
          </cell>
          <cell r="O13">
            <v>87.246375999999998</v>
          </cell>
          <cell r="P13">
            <v>1456.6807859999999</v>
          </cell>
        </row>
        <row r="14">
          <cell r="C14">
            <v>662.45190400000001</v>
          </cell>
          <cell r="D14">
            <v>529.29107699999997</v>
          </cell>
          <cell r="E14">
            <v>1347.64978</v>
          </cell>
          <cell r="F14">
            <v>1069.253418</v>
          </cell>
          <cell r="G14">
            <v>608.56738299999995</v>
          </cell>
          <cell r="H14">
            <v>241.396286</v>
          </cell>
          <cell r="I14">
            <v>321.71673600000003</v>
          </cell>
          <cell r="J14">
            <v>450.74893200000002</v>
          </cell>
          <cell r="K14">
            <v>208.68353300000001</v>
          </cell>
          <cell r="L14">
            <v>201.19648699999999</v>
          </cell>
          <cell r="M14">
            <v>398.60580399999998</v>
          </cell>
          <cell r="N14">
            <v>640.72247300000004</v>
          </cell>
          <cell r="O14">
            <v>63.268405999999999</v>
          </cell>
          <cell r="P14">
            <v>768.25744599999996</v>
          </cell>
        </row>
        <row r="15">
          <cell r="C15">
            <v>483.82663000000002</v>
          </cell>
          <cell r="D15">
            <v>415.86456299999998</v>
          </cell>
          <cell r="E15">
            <v>979.34692399999994</v>
          </cell>
          <cell r="F15">
            <v>836.10443099999998</v>
          </cell>
          <cell r="G15">
            <v>407.03463699999998</v>
          </cell>
          <cell r="H15">
            <v>180.80723599999999</v>
          </cell>
          <cell r="I15">
            <v>145.67472799999999</v>
          </cell>
          <cell r="J15">
            <v>285.710846</v>
          </cell>
          <cell r="K15">
            <v>187.507599</v>
          </cell>
          <cell r="L15">
            <v>153.784988</v>
          </cell>
          <cell r="M15">
            <v>183.85836800000001</v>
          </cell>
          <cell r="N15">
            <v>156.586411</v>
          </cell>
          <cell r="O15">
            <v>104.958687</v>
          </cell>
          <cell r="P15">
            <v>477.47634900000003</v>
          </cell>
        </row>
        <row r="16">
          <cell r="C16">
            <v>3397.5026859999998</v>
          </cell>
          <cell r="D16">
            <v>2708.6188959999999</v>
          </cell>
          <cell r="E16">
            <v>6915.5161129999997</v>
          </cell>
          <cell r="F16">
            <v>6661.6547849999997</v>
          </cell>
          <cell r="G16">
            <v>3164.6833499999998</v>
          </cell>
          <cell r="H16">
            <v>933.33154300000001</v>
          </cell>
          <cell r="I16">
            <v>929.36669900000004</v>
          </cell>
          <cell r="J16">
            <v>2744.0554200000001</v>
          </cell>
          <cell r="K16">
            <v>1407.189697</v>
          </cell>
          <cell r="L16">
            <v>1562.025635</v>
          </cell>
          <cell r="M16">
            <v>1896.24353</v>
          </cell>
          <cell r="N16">
            <v>1035.334106</v>
          </cell>
          <cell r="O16">
            <v>308.69851699999998</v>
          </cell>
          <cell r="P16">
            <v>3747.8842770000001</v>
          </cell>
        </row>
      </sheetData>
      <sheetData sheetId="15">
        <row r="3">
          <cell r="AA3">
            <v>32463.581821</v>
          </cell>
          <cell r="AB3">
            <v>28682.593646000001</v>
          </cell>
          <cell r="AC3">
            <v>8244.5018300000011</v>
          </cell>
          <cell r="AD3">
            <v>1795.106522</v>
          </cell>
        </row>
        <row r="4">
          <cell r="AA4">
            <v>19185.940803000001</v>
          </cell>
          <cell r="AB4">
            <v>38691.967804</v>
          </cell>
          <cell r="AC4">
            <v>14080.258711</v>
          </cell>
          <cell r="AD4">
            <v>3064.11087</v>
          </cell>
        </row>
        <row r="5">
          <cell r="AA5">
            <v>10151.824828000001</v>
          </cell>
          <cell r="AB5">
            <v>25632.806216000001</v>
          </cell>
          <cell r="AC5">
            <v>54325.392844999995</v>
          </cell>
          <cell r="AD5">
            <v>12078.973753999999</v>
          </cell>
        </row>
        <row r="6">
          <cell r="AA6">
            <v>1280.6014029999999</v>
          </cell>
          <cell r="AB6">
            <v>2963.6634679999997</v>
          </cell>
          <cell r="AC6">
            <v>6837.5727239999997</v>
          </cell>
          <cell r="AD6">
            <v>6072.5463870000003</v>
          </cell>
        </row>
      </sheetData>
      <sheetData sheetId="16">
        <row r="3">
          <cell r="AA3">
            <v>101312.604431</v>
          </cell>
          <cell r="AB3">
            <v>34685.452870000001</v>
          </cell>
          <cell r="AC3">
            <v>9492.5301610000006</v>
          </cell>
          <cell r="AD3">
            <v>3528.0974429999997</v>
          </cell>
        </row>
        <row r="4">
          <cell r="AA4">
            <v>65341.853516000003</v>
          </cell>
          <cell r="AB4">
            <v>72674.129304000002</v>
          </cell>
          <cell r="AC4">
            <v>24387.241675999998</v>
          </cell>
          <cell r="AD4">
            <v>7844.7894290000004</v>
          </cell>
        </row>
        <row r="5">
          <cell r="AA5">
            <v>43142.894470000007</v>
          </cell>
          <cell r="AB5">
            <v>54501.460417999988</v>
          </cell>
          <cell r="AC5">
            <v>116263.13948200003</v>
          </cell>
          <cell r="AD5">
            <v>38878.307373000003</v>
          </cell>
        </row>
        <row r="6">
          <cell r="AA6">
            <v>10047.372071000002</v>
          </cell>
          <cell r="AB6">
            <v>10013.566773</v>
          </cell>
          <cell r="AC6">
            <v>20880.597534</v>
          </cell>
          <cell r="AD6">
            <v>32144.919922000001</v>
          </cell>
        </row>
      </sheetData>
      <sheetData sheetId="17">
        <row r="3">
          <cell r="AA3">
            <v>115595.08105400001</v>
          </cell>
          <cell r="AB3">
            <v>47244.487668999995</v>
          </cell>
          <cell r="AC3">
            <v>16338.744737000001</v>
          </cell>
          <cell r="AD3">
            <v>2805.0139159999999</v>
          </cell>
        </row>
        <row r="4">
          <cell r="AA4">
            <v>56125.449339999999</v>
          </cell>
          <cell r="AB4">
            <v>108236.763672</v>
          </cell>
          <cell r="AC4">
            <v>35988.918798999999</v>
          </cell>
          <cell r="AD4">
            <v>5043.5796199999995</v>
          </cell>
        </row>
        <row r="5">
          <cell r="AA5">
            <v>21024.587135000002</v>
          </cell>
          <cell r="AB5">
            <v>39287.805461999997</v>
          </cell>
          <cell r="AC5">
            <v>100213.393694</v>
          </cell>
          <cell r="AD5">
            <v>13937.560792</v>
          </cell>
        </row>
        <row r="6">
          <cell r="AA6">
            <v>3526.6488039999999</v>
          </cell>
          <cell r="AB6">
            <v>5491.9171759999999</v>
          </cell>
          <cell r="AC6">
            <v>13467.415406000002</v>
          </cell>
          <cell r="AD6">
            <v>9706.25</v>
          </cell>
        </row>
      </sheetData>
      <sheetData sheetId="18">
        <row r="4">
          <cell r="Z4">
            <v>239.01551062712568</v>
          </cell>
          <cell r="AA4">
            <v>37.069680981486144</v>
          </cell>
          <cell r="AB4">
            <v>19.588434264574566</v>
          </cell>
          <cell r="AC4">
            <v>19.315246503336347</v>
          </cell>
        </row>
        <row r="5">
          <cell r="Z5">
            <v>65.174890904547055</v>
          </cell>
          <cell r="AA5">
            <v>224.2107757876455</v>
          </cell>
          <cell r="AB5">
            <v>59.612597031728697</v>
          </cell>
          <cell r="AC5">
            <v>33.677101458156521</v>
          </cell>
        </row>
        <row r="6">
          <cell r="Z6">
            <v>87.795944299738423</v>
          </cell>
          <cell r="AA6">
            <v>100.65512215003828</v>
          </cell>
          <cell r="AB6">
            <v>384.17223534173888</v>
          </cell>
          <cell r="AC6">
            <v>164.12174395607948</v>
          </cell>
        </row>
        <row r="7">
          <cell r="Z7">
            <v>22.445561943963497</v>
          </cell>
          <cell r="AA7">
            <v>9.2891716154350661</v>
          </cell>
          <cell r="AB7">
            <v>54.913266707148111</v>
          </cell>
          <cell r="AC7">
            <v>0</v>
          </cell>
        </row>
        <row r="21">
          <cell r="Z21">
            <v>160.57802117469816</v>
          </cell>
          <cell r="AA21">
            <v>61.127275572457471</v>
          </cell>
          <cell r="AB21">
            <v>35.7077076417375</v>
          </cell>
          <cell r="AC21">
            <v>32.731495240819157</v>
          </cell>
        </row>
        <row r="22">
          <cell r="Z22">
            <v>54.816956686963138</v>
          </cell>
          <cell r="AA22">
            <v>106.85706070317042</v>
          </cell>
          <cell r="AB22">
            <v>46.279054365840587</v>
          </cell>
          <cell r="AC22">
            <v>22.095203294418774</v>
          </cell>
        </row>
        <row r="23">
          <cell r="Z23">
            <v>45.728673805724547</v>
          </cell>
          <cell r="AA23">
            <v>39.450248981168095</v>
          </cell>
          <cell r="AB23">
            <v>72.688335270523481</v>
          </cell>
          <cell r="AC23">
            <v>31.186810070587033</v>
          </cell>
        </row>
        <row r="24">
          <cell r="Z24">
            <v>28.386502206397303</v>
          </cell>
          <cell r="AA24">
            <v>16.819041212270857</v>
          </cell>
          <cell r="AB24">
            <v>56.66595817846261</v>
          </cell>
          <cell r="AC24">
            <v>0</v>
          </cell>
        </row>
        <row r="38">
          <cell r="Z38">
            <v>50.432705064376179</v>
          </cell>
          <cell r="AA38">
            <v>27.115337398374159</v>
          </cell>
          <cell r="AB38">
            <v>5.1537558826596586</v>
          </cell>
          <cell r="AC38">
            <v>9.0269530580807906</v>
          </cell>
        </row>
        <row r="39">
          <cell r="Z39">
            <v>26.528157695280651</v>
          </cell>
          <cell r="AA39">
            <v>43.028086467770223</v>
          </cell>
          <cell r="AB39">
            <v>18.449868700376989</v>
          </cell>
          <cell r="AC39">
            <v>9.2985176939016156</v>
          </cell>
        </row>
        <row r="40">
          <cell r="Z40">
            <v>24.998637118217658</v>
          </cell>
          <cell r="AA40">
            <v>55.760416619162626</v>
          </cell>
          <cell r="AB40">
            <v>96.009973485328644</v>
          </cell>
          <cell r="AC40">
            <v>82.672763434957815</v>
          </cell>
        </row>
        <row r="41">
          <cell r="Z41">
            <v>10.29529116927332</v>
          </cell>
          <cell r="AA41">
            <v>9.0362317220296369</v>
          </cell>
          <cell r="AB41">
            <v>17.098843095772413</v>
          </cell>
          <cell r="AC41">
            <v>0</v>
          </cell>
        </row>
        <row r="56">
          <cell r="Z56">
            <v>81.108189119355018</v>
          </cell>
          <cell r="AA56">
            <v>32.144820417952758</v>
          </cell>
          <cell r="AB56">
            <v>8.556183077886832</v>
          </cell>
          <cell r="AC56">
            <v>5.8127079315565897</v>
          </cell>
        </row>
        <row r="57">
          <cell r="Z57">
            <v>78.47948461246996</v>
          </cell>
          <cell r="AA57">
            <v>67.881685056535986</v>
          </cell>
          <cell r="AB57">
            <v>38.039271623629105</v>
          </cell>
          <cell r="AC57">
            <v>25.225591712945977</v>
          </cell>
        </row>
        <row r="58">
          <cell r="Z58">
            <v>114.28322038995543</v>
          </cell>
          <cell r="AA58">
            <v>62.36852475386906</v>
          </cell>
          <cell r="AB58">
            <v>87.988488328459511</v>
          </cell>
          <cell r="AC58">
            <v>61.291497337981994</v>
          </cell>
        </row>
        <row r="59">
          <cell r="Z59">
            <v>21.142938863869862</v>
          </cell>
          <cell r="AA59">
            <v>3.1771644711669191</v>
          </cell>
          <cell r="AB59">
            <v>16.136494017758491</v>
          </cell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12"/>
  <sheetViews>
    <sheetView zoomScale="85" zoomScaleNormal="85" workbookViewId="0">
      <selection activeCell="E35" sqref="E35"/>
    </sheetView>
  </sheetViews>
  <sheetFormatPr defaultRowHeight="15" x14ac:dyDescent="0.25"/>
  <cols>
    <col min="1" max="16384" width="9.140625" style="2"/>
  </cols>
  <sheetData>
    <row r="5" spans="3:11" x14ac:dyDescent="0.25">
      <c r="C5" s="3" t="s">
        <v>1</v>
      </c>
      <c r="D5" s="4"/>
      <c r="E5" s="4"/>
      <c r="F5" s="4"/>
      <c r="G5" s="4"/>
      <c r="H5" s="4"/>
      <c r="I5" s="4"/>
      <c r="J5" s="4"/>
      <c r="K5" s="5"/>
    </row>
    <row r="6" spans="3:11" x14ac:dyDescent="0.25">
      <c r="C6" s="6"/>
      <c r="D6" s="7"/>
      <c r="E6" s="7"/>
      <c r="F6" s="7"/>
      <c r="G6" s="7"/>
      <c r="H6" s="7"/>
      <c r="I6" s="7"/>
      <c r="J6" s="7"/>
      <c r="K6" s="8"/>
    </row>
    <row r="7" spans="3:11" x14ac:dyDescent="0.25">
      <c r="C7" s="9" t="s">
        <v>125</v>
      </c>
      <c r="D7" s="10"/>
      <c r="E7" s="10"/>
      <c r="F7" s="10"/>
      <c r="G7" s="10"/>
      <c r="H7" s="10"/>
      <c r="I7" s="10"/>
      <c r="J7" s="7"/>
      <c r="K7" s="8"/>
    </row>
    <row r="8" spans="3:11" x14ac:dyDescent="0.25">
      <c r="C8" s="6"/>
      <c r="D8" s="7"/>
      <c r="E8" s="7"/>
      <c r="F8" s="7"/>
      <c r="G8" s="7"/>
      <c r="H8" s="7"/>
      <c r="I8" s="7"/>
      <c r="J8" s="7"/>
      <c r="K8" s="8"/>
    </row>
    <row r="9" spans="3:11" x14ac:dyDescent="0.25">
      <c r="C9" s="6" t="s">
        <v>2</v>
      </c>
      <c r="D9" s="7"/>
      <c r="E9" s="7"/>
      <c r="F9" s="7"/>
      <c r="G9" s="7"/>
      <c r="H9" s="7"/>
      <c r="I9" s="7"/>
      <c r="J9" s="7"/>
      <c r="K9" s="8"/>
    </row>
    <row r="10" spans="3:11" x14ac:dyDescent="0.25">
      <c r="C10" s="6"/>
      <c r="D10" s="7"/>
      <c r="E10" s="7"/>
      <c r="F10" s="7"/>
      <c r="G10" s="7"/>
      <c r="H10" s="7"/>
      <c r="I10" s="7"/>
      <c r="J10" s="7"/>
      <c r="K10" s="8"/>
    </row>
    <row r="11" spans="3:11" x14ac:dyDescent="0.25">
      <c r="C11" s="9" t="s">
        <v>0</v>
      </c>
      <c r="D11" s="10"/>
      <c r="E11" s="10"/>
      <c r="F11" s="10"/>
      <c r="G11" s="10"/>
      <c r="H11" s="10"/>
      <c r="I11" s="10"/>
      <c r="J11" s="10"/>
      <c r="K11" s="14"/>
    </row>
    <row r="12" spans="3:11" x14ac:dyDescent="0.25">
      <c r="C12" s="11"/>
      <c r="D12" s="12"/>
      <c r="E12" s="12"/>
      <c r="F12" s="12"/>
      <c r="G12" s="12"/>
      <c r="H12" s="12"/>
      <c r="I12" s="12"/>
      <c r="J12" s="12"/>
      <c r="K12" s="1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76"/>
  <sheetViews>
    <sheetView topLeftCell="A13" zoomScale="70" zoomScaleNormal="70" workbookViewId="0">
      <selection activeCell="K44" sqref="K44"/>
    </sheetView>
  </sheetViews>
  <sheetFormatPr defaultColWidth="27.28515625" defaultRowHeight="15" x14ac:dyDescent="0.25"/>
  <cols>
    <col min="1" max="1" width="11.42578125" style="1" customWidth="1"/>
    <col min="2" max="2" width="27.28515625" style="1"/>
    <col min="3" max="6" width="10.140625" style="1" customWidth="1"/>
    <col min="7" max="16384" width="27.28515625" style="1"/>
  </cols>
  <sheetData>
    <row r="4" spans="2:6" x14ac:dyDescent="0.25">
      <c r="B4" s="25" t="s">
        <v>30</v>
      </c>
    </row>
    <row r="6" spans="2:6" x14ac:dyDescent="0.25">
      <c r="B6" s="39" t="s">
        <v>65</v>
      </c>
      <c r="C6" s="35" t="s">
        <v>4</v>
      </c>
      <c r="D6" s="35" t="s">
        <v>5</v>
      </c>
      <c r="E6" s="35" t="s">
        <v>6</v>
      </c>
      <c r="F6" s="15" t="s">
        <v>7</v>
      </c>
    </row>
    <row r="7" spans="2:6" x14ac:dyDescent="0.25">
      <c r="B7" s="40" t="s">
        <v>66</v>
      </c>
      <c r="C7" s="201">
        <v>1.45</v>
      </c>
      <c r="D7" s="37"/>
      <c r="E7" s="37"/>
      <c r="F7" s="202">
        <v>1.57</v>
      </c>
    </row>
    <row r="8" spans="2:6" x14ac:dyDescent="0.25">
      <c r="B8" s="40" t="s">
        <v>67</v>
      </c>
      <c r="C8" s="201">
        <v>1.45</v>
      </c>
      <c r="D8" s="37"/>
      <c r="E8" s="201">
        <v>1.1219999999999999</v>
      </c>
      <c r="F8" s="202">
        <v>0.748</v>
      </c>
    </row>
    <row r="9" spans="2:6" x14ac:dyDescent="0.25">
      <c r="B9" s="40" t="s">
        <v>68</v>
      </c>
      <c r="C9" s="201">
        <v>1.45</v>
      </c>
      <c r="D9" s="37"/>
      <c r="E9" s="37"/>
      <c r="F9" s="202">
        <v>2.5499999999999998</v>
      </c>
    </row>
    <row r="10" spans="2:6" x14ac:dyDescent="0.25">
      <c r="B10" s="40" t="s">
        <v>69</v>
      </c>
      <c r="C10" s="201">
        <v>1.45</v>
      </c>
      <c r="D10" s="37"/>
      <c r="E10" s="37"/>
      <c r="F10" s="202">
        <v>0.55000000000000004</v>
      </c>
    </row>
    <row r="11" spans="2:6" x14ac:dyDescent="0.25">
      <c r="B11" s="40" t="s">
        <v>70</v>
      </c>
      <c r="C11" s="201">
        <v>1.45</v>
      </c>
      <c r="D11" s="37"/>
      <c r="E11" s="201">
        <v>10.83</v>
      </c>
      <c r="F11" s="202">
        <v>7.2200000000000006</v>
      </c>
    </row>
    <row r="12" spans="2:6" x14ac:dyDescent="0.25">
      <c r="B12" s="40" t="s">
        <v>71</v>
      </c>
      <c r="C12" s="201">
        <v>1.45</v>
      </c>
      <c r="D12" s="37"/>
      <c r="E12" s="201">
        <v>3.63</v>
      </c>
      <c r="F12" s="202">
        <v>2.42</v>
      </c>
    </row>
    <row r="13" spans="2:6" x14ac:dyDescent="0.25">
      <c r="B13" s="40" t="s">
        <v>72</v>
      </c>
      <c r="C13" s="201">
        <v>1.45</v>
      </c>
      <c r="D13" s="37"/>
      <c r="E13" s="201">
        <v>1.1219999999999999</v>
      </c>
      <c r="F13" s="202">
        <v>0.748</v>
      </c>
    </row>
    <row r="14" spans="2:6" x14ac:dyDescent="0.25">
      <c r="B14" s="40" t="s">
        <v>73</v>
      </c>
      <c r="C14" s="201">
        <v>1.45</v>
      </c>
      <c r="D14" s="37"/>
      <c r="E14" s="201">
        <v>3.78</v>
      </c>
      <c r="F14" s="202">
        <v>2.52</v>
      </c>
    </row>
    <row r="15" spans="2:6" x14ac:dyDescent="0.25">
      <c r="B15" s="40" t="s">
        <v>74</v>
      </c>
      <c r="C15" s="201">
        <v>1.45</v>
      </c>
      <c r="D15" s="37"/>
      <c r="E15" s="201">
        <v>4.476</v>
      </c>
      <c r="F15" s="202">
        <v>2.984</v>
      </c>
    </row>
    <row r="16" spans="2:6" x14ac:dyDescent="0.25">
      <c r="B16" s="40" t="s">
        <v>75</v>
      </c>
      <c r="C16" s="201">
        <v>1.45</v>
      </c>
      <c r="D16" s="37"/>
      <c r="E16" s="37"/>
      <c r="F16" s="202">
        <v>12.89</v>
      </c>
    </row>
    <row r="17" spans="2:8" x14ac:dyDescent="0.25">
      <c r="B17" s="40" t="s">
        <v>76</v>
      </c>
      <c r="C17" s="201">
        <v>1.45</v>
      </c>
      <c r="D17" s="37"/>
      <c r="E17" s="37"/>
      <c r="F17" s="202">
        <v>2.5499999999999998</v>
      </c>
    </row>
    <row r="18" spans="2:8" x14ac:dyDescent="0.25">
      <c r="B18" s="40" t="s">
        <v>77</v>
      </c>
      <c r="C18" s="201">
        <v>1.45</v>
      </c>
      <c r="D18" s="37"/>
      <c r="E18" s="37"/>
      <c r="F18" s="202">
        <v>1.57</v>
      </c>
    </row>
    <row r="19" spans="2:8" x14ac:dyDescent="0.25">
      <c r="B19" s="40" t="s">
        <v>78</v>
      </c>
      <c r="C19" s="201">
        <v>1.45</v>
      </c>
      <c r="D19" s="37"/>
      <c r="E19" s="37"/>
      <c r="F19" s="202">
        <v>1.8699999999999999</v>
      </c>
    </row>
    <row r="20" spans="2:8" x14ac:dyDescent="0.25">
      <c r="B20" s="40" t="s">
        <v>79</v>
      </c>
      <c r="C20" s="201">
        <v>1.45</v>
      </c>
      <c r="D20" s="201">
        <v>14.016</v>
      </c>
      <c r="E20" s="37"/>
      <c r="F20" s="202">
        <v>9.3439999999999994</v>
      </c>
    </row>
    <row r="21" spans="2:8" x14ac:dyDescent="0.25">
      <c r="B21" s="40" t="s">
        <v>80</v>
      </c>
      <c r="C21" s="201">
        <v>1.45</v>
      </c>
      <c r="D21" s="37"/>
      <c r="E21" s="37"/>
      <c r="F21" s="202">
        <v>1.8699999999999999</v>
      </c>
    </row>
    <row r="22" spans="2:8" x14ac:dyDescent="0.25">
      <c r="B22" s="40" t="s">
        <v>81</v>
      </c>
      <c r="C22" s="201">
        <v>1.45</v>
      </c>
      <c r="D22" s="37"/>
      <c r="E22" s="201">
        <v>3.78</v>
      </c>
      <c r="F22" s="202">
        <v>2.52</v>
      </c>
    </row>
    <row r="23" spans="2:8" x14ac:dyDescent="0.25">
      <c r="B23" s="40" t="s">
        <v>82</v>
      </c>
      <c r="C23" s="201">
        <v>1.45</v>
      </c>
      <c r="D23" s="37"/>
      <c r="E23" s="37"/>
      <c r="F23" s="202">
        <v>5.54</v>
      </c>
    </row>
    <row r="24" spans="2:8" x14ac:dyDescent="0.25">
      <c r="B24" s="40" t="s">
        <v>83</v>
      </c>
      <c r="C24" s="201">
        <v>1.45</v>
      </c>
      <c r="D24" s="37"/>
      <c r="E24" s="37"/>
      <c r="F24" s="202">
        <v>2.5499999999999998</v>
      </c>
    </row>
    <row r="25" spans="2:8" x14ac:dyDescent="0.25">
      <c r="B25" s="40" t="s">
        <v>84</v>
      </c>
      <c r="C25" s="201">
        <v>1.45</v>
      </c>
      <c r="D25" s="201">
        <v>4.056</v>
      </c>
      <c r="E25" s="37"/>
      <c r="F25" s="202">
        <v>2.7040000000000006</v>
      </c>
    </row>
    <row r="26" spans="2:8" x14ac:dyDescent="0.25">
      <c r="B26" s="41" t="s">
        <v>85</v>
      </c>
      <c r="C26" s="203"/>
      <c r="D26" s="203" t="s">
        <v>86</v>
      </c>
      <c r="E26" s="203">
        <v>0.84</v>
      </c>
      <c r="F26" s="204">
        <v>0.55999999999999994</v>
      </c>
    </row>
    <row r="29" spans="2:8" x14ac:dyDescent="0.25">
      <c r="B29" s="1" t="s">
        <v>290</v>
      </c>
    </row>
    <row r="31" spans="2:8" x14ac:dyDescent="0.25">
      <c r="C31" s="1" t="s">
        <v>507</v>
      </c>
      <c r="D31" s="1">
        <f xml:space="preserve"> 0.226</f>
        <v>0.22600000000000001</v>
      </c>
    </row>
    <row r="32" spans="2:8" x14ac:dyDescent="0.25">
      <c r="C32" s="1" t="s">
        <v>508</v>
      </c>
      <c r="E32" s="1">
        <f xml:space="preserve"> 1.3</f>
        <v>1.3</v>
      </c>
      <c r="H32" s="1" t="s">
        <v>509</v>
      </c>
    </row>
    <row r="34" spans="3:6" x14ac:dyDescent="0.25">
      <c r="C34" s="1" t="s">
        <v>510</v>
      </c>
      <c r="E34" s="1">
        <f xml:space="preserve"> 1.175</f>
        <v>1.175</v>
      </c>
    </row>
    <row r="35" spans="3:6" x14ac:dyDescent="0.25">
      <c r="C35" s="1" t="s">
        <v>511</v>
      </c>
      <c r="E35" s="1">
        <f xml:space="preserve"> 2</f>
        <v>2</v>
      </c>
    </row>
    <row r="37" spans="3:6" x14ac:dyDescent="0.25">
      <c r="C37" s="1" t="s">
        <v>512</v>
      </c>
      <c r="E37" s="1">
        <f xml:space="preserve"> 0</f>
        <v>0</v>
      </c>
    </row>
    <row r="38" spans="3:6" x14ac:dyDescent="0.25">
      <c r="C38" s="1" t="s">
        <v>502</v>
      </c>
      <c r="E38" s="1">
        <f xml:space="preserve"> 0</f>
        <v>0</v>
      </c>
    </row>
    <row r="39" spans="3:6" x14ac:dyDescent="0.25">
      <c r="C39" s="1" t="s">
        <v>513</v>
      </c>
      <c r="E39" s="1">
        <f xml:space="preserve"> 0</f>
        <v>0</v>
      </c>
    </row>
    <row r="45" spans="3:6" x14ac:dyDescent="0.25">
      <c r="D45" s="1" t="s">
        <v>467</v>
      </c>
      <c r="F45" s="1" t="s">
        <v>468</v>
      </c>
    </row>
    <row r="47" spans="3:6" x14ac:dyDescent="0.25">
      <c r="E47" s="1" t="s">
        <v>469</v>
      </c>
      <c r="F47" s="1" t="s">
        <v>470</v>
      </c>
    </row>
    <row r="48" spans="3:6" x14ac:dyDescent="0.25">
      <c r="E48" s="1" t="s">
        <v>471</v>
      </c>
      <c r="F48" s="1" t="s">
        <v>472</v>
      </c>
    </row>
    <row r="50" spans="5:15" x14ac:dyDescent="0.25">
      <c r="E50" s="1" t="s">
        <v>473</v>
      </c>
    </row>
    <row r="51" spans="5:15" x14ac:dyDescent="0.25">
      <c r="F51" s="1" t="s">
        <v>47</v>
      </c>
      <c r="G51" s="1" t="s">
        <v>474</v>
      </c>
      <c r="H51" s="1" t="s">
        <v>40</v>
      </c>
      <c r="J51" s="1" t="s">
        <v>475</v>
      </c>
      <c r="L51" s="1" t="s">
        <v>476</v>
      </c>
      <c r="N51" s="1" t="s">
        <v>477</v>
      </c>
      <c r="O51" s="1" t="s">
        <v>478</v>
      </c>
    </row>
    <row r="52" spans="5:15" x14ac:dyDescent="0.25">
      <c r="E52" s="1" t="s">
        <v>479</v>
      </c>
      <c r="F52" s="1" t="s">
        <v>480</v>
      </c>
      <c r="G52" s="1" t="s">
        <v>481</v>
      </c>
      <c r="I52" s="1" t="s">
        <v>482</v>
      </c>
      <c r="K52" s="1" t="s">
        <v>483</v>
      </c>
      <c r="L52" s="1" t="s">
        <v>484</v>
      </c>
      <c r="M52" s="1" t="s">
        <v>485</v>
      </c>
    </row>
    <row r="53" spans="5:15" x14ac:dyDescent="0.25">
      <c r="E53" s="1" t="s">
        <v>58</v>
      </c>
      <c r="G53" s="1" t="s">
        <v>486</v>
      </c>
      <c r="I53" s="1" t="s">
        <v>487</v>
      </c>
      <c r="K53" s="1" t="s">
        <v>488</v>
      </c>
      <c r="L53" s="1" t="s">
        <v>489</v>
      </c>
      <c r="N53" s="1" t="s">
        <v>490</v>
      </c>
    </row>
    <row r="54" spans="5:15" x14ac:dyDescent="0.25">
      <c r="E54" s="1" t="s">
        <v>52</v>
      </c>
      <c r="F54" s="1" t="s">
        <v>40</v>
      </c>
      <c r="G54" s="1" t="s">
        <v>491</v>
      </c>
      <c r="H54" s="1" t="s">
        <v>492</v>
      </c>
      <c r="I54" s="1" t="s">
        <v>493</v>
      </c>
      <c r="J54" s="1" t="s">
        <v>494</v>
      </c>
      <c r="K54" s="1" t="s">
        <v>495</v>
      </c>
    </row>
    <row r="56" spans="5:15" x14ac:dyDescent="0.25">
      <c r="E56" s="1" t="s">
        <v>496</v>
      </c>
    </row>
    <row r="58" spans="5:15" x14ac:dyDescent="0.25">
      <c r="E58" s="1" t="s">
        <v>497</v>
      </c>
    </row>
    <row r="59" spans="5:15" x14ac:dyDescent="0.25">
      <c r="F59" s="1" t="s">
        <v>47</v>
      </c>
      <c r="G59" s="1" t="s">
        <v>48</v>
      </c>
      <c r="H59" s="1" t="s">
        <v>40</v>
      </c>
      <c r="J59" s="1" t="s">
        <v>49</v>
      </c>
      <c r="L59" s="1" t="s">
        <v>498</v>
      </c>
      <c r="N59" s="1" t="s">
        <v>50</v>
      </c>
      <c r="O59" s="1" t="s">
        <v>51</v>
      </c>
    </row>
    <row r="60" spans="5:15" x14ac:dyDescent="0.25">
      <c r="E60" s="1" t="s">
        <v>479</v>
      </c>
      <c r="F60" s="1" t="s">
        <v>480</v>
      </c>
      <c r="G60" s="1" t="s">
        <v>53</v>
      </c>
      <c r="I60" s="1" t="s">
        <v>54</v>
      </c>
      <c r="K60" s="1" t="s">
        <v>55</v>
      </c>
      <c r="L60" s="1" t="s">
        <v>56</v>
      </c>
      <c r="M60" s="1" t="s">
        <v>57</v>
      </c>
    </row>
    <row r="61" spans="5:15" x14ac:dyDescent="0.25">
      <c r="E61" s="1" t="s">
        <v>58</v>
      </c>
      <c r="G61" s="1" t="s">
        <v>499</v>
      </c>
      <c r="I61" s="1" t="s">
        <v>59</v>
      </c>
      <c r="K61" s="1" t="s">
        <v>60</v>
      </c>
      <c r="L61" s="1" t="s">
        <v>61</v>
      </c>
      <c r="N61" s="1" t="s">
        <v>62</v>
      </c>
    </row>
    <row r="62" spans="5:15" x14ac:dyDescent="0.25">
      <c r="E62" s="1" t="s">
        <v>52</v>
      </c>
      <c r="F62" s="1" t="s">
        <v>40</v>
      </c>
      <c r="G62" s="1" t="s">
        <v>500</v>
      </c>
      <c r="H62" s="1" t="s">
        <v>63</v>
      </c>
      <c r="I62" s="1" t="s">
        <v>501</v>
      </c>
      <c r="J62" s="1" t="s">
        <v>64</v>
      </c>
      <c r="K62" s="1" t="s">
        <v>495</v>
      </c>
    </row>
    <row r="64" spans="5:15" x14ac:dyDescent="0.25">
      <c r="E64" s="1" t="s">
        <v>496</v>
      </c>
    </row>
    <row r="66" spans="3:7" x14ac:dyDescent="0.25">
      <c r="F66" s="1" t="s">
        <v>502</v>
      </c>
      <c r="G66" s="1" t="s">
        <v>503</v>
      </c>
    </row>
    <row r="68" spans="3:7" x14ac:dyDescent="0.25">
      <c r="E68" s="1" t="s">
        <v>42</v>
      </c>
      <c r="F68" s="1" t="s">
        <v>43</v>
      </c>
    </row>
    <row r="69" spans="3:7" x14ac:dyDescent="0.25">
      <c r="C69" s="1" t="s">
        <v>504</v>
      </c>
      <c r="E69" s="1" t="s">
        <v>44</v>
      </c>
      <c r="F69" s="1" t="s">
        <v>45</v>
      </c>
    </row>
    <row r="71" spans="3:7" x14ac:dyDescent="0.25">
      <c r="E71" s="1" t="s">
        <v>473</v>
      </c>
    </row>
    <row r="72" spans="3:7" x14ac:dyDescent="0.25">
      <c r="C72" s="1" t="s">
        <v>504</v>
      </c>
      <c r="F72" s="1" t="s">
        <v>46</v>
      </c>
      <c r="G72" s="1" t="s">
        <v>505</v>
      </c>
    </row>
    <row r="73" spans="3:7" x14ac:dyDescent="0.25">
      <c r="E73" s="1" t="s">
        <v>496</v>
      </c>
    </row>
    <row r="74" spans="3:7" x14ac:dyDescent="0.25">
      <c r="E74" s="1" t="s">
        <v>497</v>
      </c>
    </row>
    <row r="75" spans="3:7" x14ac:dyDescent="0.25">
      <c r="C75" s="1" t="s">
        <v>504</v>
      </c>
      <c r="F75" s="1" t="s">
        <v>46</v>
      </c>
      <c r="G75" s="1" t="s">
        <v>506</v>
      </c>
    </row>
    <row r="76" spans="3:7" x14ac:dyDescent="0.25">
      <c r="E76" s="1" t="s">
        <v>496</v>
      </c>
    </row>
  </sheetData>
  <pageMargins left="0.7" right="0.7" top="0.75" bottom="0.75" header="0.3" footer="0.3"/>
  <pageSetup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3"/>
  <sheetViews>
    <sheetView zoomScale="85" zoomScaleNormal="85" workbookViewId="0">
      <selection activeCell="R19" sqref="R19"/>
    </sheetView>
  </sheetViews>
  <sheetFormatPr defaultRowHeight="15" x14ac:dyDescent="0.25"/>
  <cols>
    <col min="1" max="1" width="9.140625" style="1"/>
    <col min="2" max="2" width="13.7109375" style="1" customWidth="1"/>
    <col min="3" max="3" width="12.42578125" style="1" bestFit="1" customWidth="1"/>
    <col min="4" max="4" width="7.140625" style="1" customWidth="1"/>
    <col min="5" max="5" width="9.5703125" style="1" customWidth="1"/>
    <col min="6" max="11" width="9.140625" style="1"/>
    <col min="12" max="15" width="9.140625" style="36"/>
    <col min="16" max="16384" width="9.140625" style="1"/>
  </cols>
  <sheetData>
    <row r="1" spans="2:19" x14ac:dyDescent="0.25">
      <c r="L1" s="65">
        <f>C5</f>
        <v>28507</v>
      </c>
      <c r="M1" s="65">
        <f>C6</f>
        <v>139173</v>
      </c>
      <c r="N1" s="65">
        <f>C7</f>
        <v>139173</v>
      </c>
      <c r="O1" s="65">
        <f>C8</f>
        <v>219113</v>
      </c>
    </row>
    <row r="3" spans="2:19" x14ac:dyDescent="0.25">
      <c r="B3" s="313" t="s">
        <v>37</v>
      </c>
      <c r="C3" s="314"/>
      <c r="D3" s="314"/>
      <c r="E3" s="314"/>
      <c r="K3" s="62" t="s">
        <v>31</v>
      </c>
      <c r="L3" s="62" t="s">
        <v>4</v>
      </c>
      <c r="M3" s="64" t="s">
        <v>536</v>
      </c>
      <c r="N3" s="62" t="s">
        <v>6</v>
      </c>
      <c r="O3" s="62" t="s">
        <v>7</v>
      </c>
    </row>
    <row r="4" spans="2:19" x14ac:dyDescent="0.25">
      <c r="B4" s="51" t="s">
        <v>11</v>
      </c>
      <c r="C4" s="52" t="s">
        <v>33</v>
      </c>
      <c r="D4" s="52" t="s">
        <v>34</v>
      </c>
      <c r="E4" s="53" t="s">
        <v>35</v>
      </c>
      <c r="K4" s="62">
        <v>1</v>
      </c>
      <c r="L4" s="63">
        <f>(+$C$5*POWER($K4,-1*$D$5)*EXP(-1*$E$5*$K4))/$L$1</f>
        <v>0.99010923852131838</v>
      </c>
      <c r="M4" s="66">
        <f>(+$C$6*POWER($K4,-1*$D$6)*EXP(-1*$E$6*$K4))/$M$1</f>
        <v>0.94970867434606343</v>
      </c>
      <c r="N4" s="63">
        <f>(+$C$7*POWER($K4,-1*$D$7)*EXP(-1*$E$7*$K4))/$N$1</f>
        <v>0.94970867434606343</v>
      </c>
      <c r="O4" s="63">
        <f>(+$C$8*POWER($K4,-1*$D$8)*EXP(-1*$E$8*$K4))/$O$1</f>
        <v>0.94970867434606332</v>
      </c>
    </row>
    <row r="5" spans="2:19" x14ac:dyDescent="0.25">
      <c r="B5" s="54" t="s">
        <v>4</v>
      </c>
      <c r="C5" s="49">
        <v>28507</v>
      </c>
      <c r="D5" s="50">
        <v>0.82250000000000001</v>
      </c>
      <c r="E5" s="55">
        <v>9.9399999999999992E-3</v>
      </c>
      <c r="K5" s="62">
        <v>2</v>
      </c>
      <c r="L5" s="63">
        <f t="shared" ref="L5:L68" si="0">(+$C$5*POWER($K5,-1*$D$5)*EXP(-1*$E$5*$K5))/$L$1</f>
        <v>0.55433085682518812</v>
      </c>
      <c r="M5" s="66">
        <f t="shared" ref="M5:M68" si="1">(+$C$6*POWER($K5,-1*$D$6)*EXP(-1*$E$6*$K5))/$M$1</f>
        <v>0.32876163815156512</v>
      </c>
      <c r="N5" s="63">
        <f t="shared" ref="N5:N68" si="2">(+$C$7*POWER($K5,-1*$D$7)*EXP(-1*$E$7*$K5))/$N$1</f>
        <v>0.32876163815156512</v>
      </c>
      <c r="O5" s="63">
        <f t="shared" ref="O5:O68" si="3">(+$C$8*POWER($K5,-1*$D$8)*EXP(-1*$E$8*$K5))/$O$1</f>
        <v>0.32876163815156506</v>
      </c>
      <c r="R5" s="1" t="s">
        <v>530</v>
      </c>
      <c r="S5" s="1" t="s">
        <v>531</v>
      </c>
    </row>
    <row r="6" spans="2:19" x14ac:dyDescent="0.25">
      <c r="B6" s="56" t="s">
        <v>5</v>
      </c>
      <c r="C6" s="49">
        <v>139173</v>
      </c>
      <c r="D6" s="50">
        <v>1.456</v>
      </c>
      <c r="E6" s="55">
        <v>5.16E-2</v>
      </c>
      <c r="K6" s="62">
        <v>3</v>
      </c>
      <c r="L6" s="63">
        <f t="shared" si="0"/>
        <v>0.39320325699903019</v>
      </c>
      <c r="M6" s="66">
        <f t="shared" si="1"/>
        <v>0.17301456586091835</v>
      </c>
      <c r="N6" s="63">
        <f t="shared" si="2"/>
        <v>0.17301456586091835</v>
      </c>
      <c r="O6" s="63">
        <f t="shared" si="3"/>
        <v>0.17301456586091837</v>
      </c>
      <c r="R6" s="1" t="s">
        <v>532</v>
      </c>
      <c r="S6" s="1" t="s">
        <v>533</v>
      </c>
    </row>
    <row r="7" spans="2:19" x14ac:dyDescent="0.25">
      <c r="B7" s="54" t="s">
        <v>6</v>
      </c>
      <c r="C7" s="49">
        <v>139173</v>
      </c>
      <c r="D7" s="50">
        <v>1.456</v>
      </c>
      <c r="E7" s="55">
        <v>5.16E-2</v>
      </c>
      <c r="K7" s="62">
        <v>4</v>
      </c>
      <c r="L7" s="63">
        <f t="shared" si="0"/>
        <v>0.30728269882854731</v>
      </c>
      <c r="M7" s="66">
        <f t="shared" si="1"/>
        <v>0.10808421472010066</v>
      </c>
      <c r="N7" s="63">
        <f t="shared" si="2"/>
        <v>0.10808421472010066</v>
      </c>
      <c r="O7" s="63">
        <f t="shared" si="3"/>
        <v>0.10808421472010067</v>
      </c>
      <c r="R7" s="1" t="s">
        <v>534</v>
      </c>
      <c r="S7" s="1" t="s">
        <v>535</v>
      </c>
    </row>
    <row r="8" spans="2:19" x14ac:dyDescent="0.25">
      <c r="B8" s="57" t="s">
        <v>7</v>
      </c>
      <c r="C8" s="58">
        <v>219113</v>
      </c>
      <c r="D8" s="59">
        <v>1.456</v>
      </c>
      <c r="E8" s="60">
        <v>5.16E-2</v>
      </c>
      <c r="K8" s="62">
        <v>5</v>
      </c>
      <c r="L8" s="63">
        <f t="shared" si="0"/>
        <v>0.25322858934603953</v>
      </c>
      <c r="M8" s="66">
        <f t="shared" si="1"/>
        <v>7.4173999556688464E-2</v>
      </c>
      <c r="N8" s="63">
        <f t="shared" si="2"/>
        <v>7.4173999556688464E-2</v>
      </c>
      <c r="O8" s="63">
        <f t="shared" si="3"/>
        <v>7.4173999556688464E-2</v>
      </c>
    </row>
    <row r="9" spans="2:19" x14ac:dyDescent="0.25">
      <c r="B9" s="46"/>
      <c r="C9" s="47"/>
      <c r="D9" s="42"/>
      <c r="E9" s="48"/>
      <c r="K9" s="62">
        <v>6</v>
      </c>
      <c r="L9" s="63">
        <f t="shared" si="0"/>
        <v>0.21580886151648807</v>
      </c>
      <c r="M9" s="66">
        <f t="shared" si="1"/>
        <v>5.4019953727655695E-2</v>
      </c>
      <c r="N9" s="63">
        <f t="shared" si="2"/>
        <v>5.4019953727655695E-2</v>
      </c>
      <c r="O9" s="63">
        <f t="shared" si="3"/>
        <v>5.4019953727655702E-2</v>
      </c>
    </row>
    <row r="10" spans="2:19" x14ac:dyDescent="0.25">
      <c r="B10" s="46"/>
      <c r="C10" s="47"/>
      <c r="D10" s="42"/>
      <c r="E10" s="48"/>
      <c r="K10" s="62">
        <v>7</v>
      </c>
      <c r="L10" s="63">
        <f t="shared" si="0"/>
        <v>0.1882299175643235</v>
      </c>
      <c r="M10" s="66">
        <f t="shared" si="1"/>
        <v>4.0989260852085513E-2</v>
      </c>
      <c r="N10" s="63">
        <f t="shared" si="2"/>
        <v>4.0989260852085513E-2</v>
      </c>
      <c r="O10" s="63">
        <f t="shared" si="3"/>
        <v>4.0989260852085513E-2</v>
      </c>
    </row>
    <row r="11" spans="2:19" x14ac:dyDescent="0.25">
      <c r="B11" s="44" t="s">
        <v>36</v>
      </c>
      <c r="C11" s="47"/>
      <c r="D11" s="42"/>
      <c r="E11" s="48"/>
      <c r="K11" s="62">
        <v>8</v>
      </c>
      <c r="L11" s="63">
        <f t="shared" si="0"/>
        <v>0.16698343417682129</v>
      </c>
      <c r="M11" s="66">
        <f t="shared" si="1"/>
        <v>3.2049718311532124E-2</v>
      </c>
      <c r="N11" s="63">
        <f t="shared" si="2"/>
        <v>3.2049718311532124E-2</v>
      </c>
      <c r="O11" s="63">
        <f t="shared" si="3"/>
        <v>3.2049718311532131E-2</v>
      </c>
    </row>
    <row r="12" spans="2:19" x14ac:dyDescent="0.25">
      <c r="B12" s="44" t="s">
        <v>87</v>
      </c>
      <c r="C12" s="47"/>
      <c r="D12" s="42"/>
      <c r="E12" s="48"/>
      <c r="K12" s="62">
        <v>9</v>
      </c>
      <c r="L12" s="63">
        <f t="shared" si="0"/>
        <v>0.15006643020959365</v>
      </c>
      <c r="M12" s="66">
        <f t="shared" si="1"/>
        <v>2.5641093885426992E-2</v>
      </c>
      <c r="N12" s="63">
        <f t="shared" si="2"/>
        <v>2.5641093885426992E-2</v>
      </c>
      <c r="O12" s="63">
        <f t="shared" si="3"/>
        <v>2.5641093885426992E-2</v>
      </c>
    </row>
    <row r="13" spans="2:19" x14ac:dyDescent="0.25">
      <c r="B13" s="46"/>
      <c r="C13" s="47"/>
      <c r="D13" s="42"/>
      <c r="E13" s="48"/>
      <c r="K13" s="62">
        <v>10</v>
      </c>
      <c r="L13" s="63">
        <f t="shared" si="0"/>
        <v>0.13624831138943738</v>
      </c>
      <c r="M13" s="66">
        <f t="shared" si="1"/>
        <v>2.0888345744922134E-2</v>
      </c>
      <c r="N13" s="63">
        <f t="shared" si="2"/>
        <v>2.0888345744922134E-2</v>
      </c>
      <c r="O13" s="63">
        <f t="shared" si="3"/>
        <v>2.088834574492213E-2</v>
      </c>
    </row>
    <row r="14" spans="2:19" x14ac:dyDescent="0.25">
      <c r="B14" s="46"/>
      <c r="C14" s="47"/>
      <c r="D14" s="42"/>
      <c r="E14" s="48"/>
      <c r="K14" s="62">
        <v>11</v>
      </c>
      <c r="L14" s="63">
        <f t="shared" si="0"/>
        <v>0.12472937834322026</v>
      </c>
      <c r="M14" s="66">
        <f t="shared" si="1"/>
        <v>1.7267390175711765E-2</v>
      </c>
      <c r="N14" s="63">
        <f t="shared" si="2"/>
        <v>1.7267390175711765E-2</v>
      </c>
      <c r="O14" s="63">
        <f t="shared" si="3"/>
        <v>1.7267390175711765E-2</v>
      </c>
    </row>
    <row r="15" spans="2:19" x14ac:dyDescent="0.25">
      <c r="B15" s="46"/>
      <c r="C15" s="47"/>
      <c r="D15" s="42"/>
      <c r="E15" s="48"/>
      <c r="K15" s="62">
        <v>12</v>
      </c>
      <c r="L15" s="63">
        <f t="shared" si="0"/>
        <v>0.11496635950566954</v>
      </c>
      <c r="M15" s="66">
        <f t="shared" si="1"/>
        <v>1.4447641697166289E-2</v>
      </c>
      <c r="N15" s="63">
        <f t="shared" si="2"/>
        <v>1.4447641697166289E-2</v>
      </c>
      <c r="O15" s="63">
        <f t="shared" si="3"/>
        <v>1.4447641697166287E-2</v>
      </c>
    </row>
    <row r="16" spans="2:19" x14ac:dyDescent="0.25">
      <c r="B16" s="46"/>
      <c r="C16" s="47"/>
      <c r="D16" s="42"/>
      <c r="E16" s="48"/>
      <c r="K16" s="62">
        <v>13</v>
      </c>
      <c r="L16" s="63">
        <f t="shared" si="0"/>
        <v>0.10657664870868573</v>
      </c>
      <c r="M16" s="66">
        <f t="shared" si="1"/>
        <v>1.2211632908468426E-2</v>
      </c>
      <c r="N16" s="63">
        <f t="shared" si="2"/>
        <v>1.2211632908468426E-2</v>
      </c>
      <c r="O16" s="63">
        <f t="shared" si="3"/>
        <v>1.2211632908468426E-2</v>
      </c>
    </row>
    <row r="17" spans="2:15" x14ac:dyDescent="0.25">
      <c r="B17" s="43"/>
      <c r="C17" s="43"/>
      <c r="D17" s="43"/>
      <c r="E17" s="43"/>
      <c r="K17" s="62">
        <v>14</v>
      </c>
      <c r="L17" s="63">
        <f t="shared" si="0"/>
        <v>9.9282629413719084E-2</v>
      </c>
      <c r="M17" s="66">
        <f t="shared" si="1"/>
        <v>1.0411258899487286E-2</v>
      </c>
      <c r="N17" s="63">
        <f t="shared" si="2"/>
        <v>1.0411258899487286E-2</v>
      </c>
      <c r="O17" s="63">
        <f t="shared" si="3"/>
        <v>1.0411258899487285E-2</v>
      </c>
    </row>
    <row r="18" spans="2:15" x14ac:dyDescent="0.25">
      <c r="C18" s="45"/>
      <c r="D18" s="43"/>
      <c r="E18" s="43"/>
      <c r="K18" s="62">
        <v>15</v>
      </c>
      <c r="L18" s="63">
        <f t="shared" si="0"/>
        <v>9.2877738509681881E-2</v>
      </c>
      <c r="M18" s="66">
        <f t="shared" si="1"/>
        <v>8.9426698556931573E-3</v>
      </c>
      <c r="N18" s="63">
        <f t="shared" si="2"/>
        <v>8.9426698556931573E-3</v>
      </c>
      <c r="O18" s="63">
        <f t="shared" si="3"/>
        <v>8.9426698556931573E-3</v>
      </c>
    </row>
    <row r="19" spans="2:15" x14ac:dyDescent="0.25">
      <c r="C19" s="45"/>
      <c r="D19" s="43"/>
      <c r="E19" s="43"/>
      <c r="K19" s="62">
        <v>16</v>
      </c>
      <c r="L19" s="63">
        <f t="shared" si="0"/>
        <v>8.7204946475269191E-2</v>
      </c>
      <c r="M19" s="66">
        <f t="shared" si="1"/>
        <v>7.7312155360380226E-3</v>
      </c>
      <c r="N19" s="63">
        <f t="shared" si="2"/>
        <v>7.7312155360380226E-3</v>
      </c>
      <c r="O19" s="63">
        <f t="shared" si="3"/>
        <v>7.7312155360380243E-3</v>
      </c>
    </row>
    <row r="20" spans="2:15" x14ac:dyDescent="0.25">
      <c r="K20" s="62">
        <v>17</v>
      </c>
      <c r="L20" s="63">
        <f t="shared" si="0"/>
        <v>8.2142644537199508E-2</v>
      </c>
      <c r="M20" s="66">
        <f t="shared" si="1"/>
        <v>6.7220734095705713E-3</v>
      </c>
      <c r="N20" s="63">
        <f t="shared" si="2"/>
        <v>6.7220734095705713E-3</v>
      </c>
      <c r="O20" s="63">
        <f t="shared" si="3"/>
        <v>6.7220734095705705E-3</v>
      </c>
    </row>
    <row r="21" spans="2:15" x14ac:dyDescent="0.25">
      <c r="K21" s="62">
        <v>18</v>
      </c>
      <c r="L21" s="63">
        <f t="shared" si="0"/>
        <v>7.7595117633251998E-2</v>
      </c>
      <c r="M21" s="66">
        <f t="shared" si="1"/>
        <v>5.8742241955264162E-3</v>
      </c>
      <c r="N21" s="63">
        <f t="shared" si="2"/>
        <v>5.8742241955264162E-3</v>
      </c>
      <c r="O21" s="63">
        <f t="shared" si="3"/>
        <v>5.8742241955264153E-3</v>
      </c>
    </row>
    <row r="22" spans="2:15" x14ac:dyDescent="0.25">
      <c r="K22" s="62">
        <v>19</v>
      </c>
      <c r="L22" s="63">
        <f t="shared" si="0"/>
        <v>7.3485949054548819E-2</v>
      </c>
      <c r="M22" s="66">
        <f t="shared" si="1"/>
        <v>5.1564694248395094E-3</v>
      </c>
      <c r="N22" s="63">
        <f t="shared" si="2"/>
        <v>5.1564694248395094E-3</v>
      </c>
      <c r="O22" s="63">
        <f t="shared" si="3"/>
        <v>5.1564694248395094E-3</v>
      </c>
    </row>
    <row r="23" spans="2:15" x14ac:dyDescent="0.25">
      <c r="K23" s="62">
        <v>20</v>
      </c>
      <c r="L23" s="63">
        <f t="shared" si="0"/>
        <v>6.9753352494520013E-2</v>
      </c>
      <c r="M23" s="66">
        <f t="shared" si="1"/>
        <v>4.5447334938228884E-3</v>
      </c>
      <c r="N23" s="63">
        <f t="shared" si="2"/>
        <v>4.5447334938228884E-3</v>
      </c>
      <c r="O23" s="63">
        <f t="shared" si="3"/>
        <v>4.5447334938228884E-3</v>
      </c>
    </row>
    <row r="24" spans="2:15" x14ac:dyDescent="0.25">
      <c r="K24" s="62">
        <v>21</v>
      </c>
      <c r="L24" s="63">
        <f t="shared" si="0"/>
        <v>6.6346802881284583E-2</v>
      </c>
      <c r="M24" s="66">
        <f t="shared" si="1"/>
        <v>4.0201958070126831E-3</v>
      </c>
      <c r="N24" s="63">
        <f t="shared" si="2"/>
        <v>4.0201958070126831E-3</v>
      </c>
      <c r="O24" s="63">
        <f t="shared" si="3"/>
        <v>4.0201958070126831E-3</v>
      </c>
    </row>
    <row r="25" spans="2:15" x14ac:dyDescent="0.25">
      <c r="K25" s="62">
        <v>22</v>
      </c>
      <c r="L25" s="63">
        <f t="shared" si="0"/>
        <v>6.3224561759890344E-2</v>
      </c>
      <c r="M25" s="66">
        <f t="shared" si="1"/>
        <v>3.5679723558662995E-3</v>
      </c>
      <c r="N25" s="63">
        <f t="shared" si="2"/>
        <v>3.5679723558662995E-3</v>
      </c>
      <c r="O25" s="63">
        <f t="shared" si="3"/>
        <v>3.5679723558663E-3</v>
      </c>
    </row>
    <row r="26" spans="2:15" x14ac:dyDescent="0.25">
      <c r="K26" s="62">
        <v>23</v>
      </c>
      <c r="L26" s="63">
        <f t="shared" si="0"/>
        <v>6.0351830976579882E-2</v>
      </c>
      <c r="M26" s="66">
        <f t="shared" si="1"/>
        <v>3.1761688317684662E-3</v>
      </c>
      <c r="N26" s="63">
        <f t="shared" si="2"/>
        <v>3.1761688317684662E-3</v>
      </c>
      <c r="O26" s="63">
        <f t="shared" si="3"/>
        <v>3.1761688317684666E-3</v>
      </c>
    </row>
    <row r="27" spans="2:15" x14ac:dyDescent="0.25">
      <c r="K27" s="62">
        <v>24</v>
      </c>
      <c r="L27" s="63">
        <f t="shared" si="0"/>
        <v>5.7699355494997571E-2</v>
      </c>
      <c r="M27" s="66">
        <f t="shared" si="1"/>
        <v>2.8351898516094484E-3</v>
      </c>
      <c r="N27" s="63">
        <f t="shared" si="2"/>
        <v>2.8351898516094484E-3</v>
      </c>
      <c r="O27" s="63">
        <f t="shared" si="3"/>
        <v>2.835189851609448E-3</v>
      </c>
    </row>
    <row r="28" spans="2:15" x14ac:dyDescent="0.25">
      <c r="K28" s="62">
        <v>25</v>
      </c>
      <c r="L28" s="63">
        <f t="shared" si="0"/>
        <v>5.5242352417147048E-2</v>
      </c>
      <c r="M28" s="66">
        <f t="shared" si="1"/>
        <v>2.5372278261233732E-3</v>
      </c>
      <c r="N28" s="63">
        <f t="shared" si="2"/>
        <v>2.5372278261233732E-3</v>
      </c>
      <c r="O28" s="63">
        <f t="shared" si="3"/>
        <v>2.5372278261233732E-3</v>
      </c>
    </row>
    <row r="29" spans="2:15" x14ac:dyDescent="0.25">
      <c r="K29" s="62">
        <v>26</v>
      </c>
      <c r="L29" s="63">
        <f t="shared" si="0"/>
        <v>5.2959680378399154E-2</v>
      </c>
      <c r="M29" s="66">
        <f t="shared" si="1"/>
        <v>2.2758798380166749E-3</v>
      </c>
      <c r="N29" s="63">
        <f t="shared" si="2"/>
        <v>2.2758798380166749E-3</v>
      </c>
      <c r="O29" s="63">
        <f t="shared" si="3"/>
        <v>2.2758798380166749E-3</v>
      </c>
    </row>
    <row r="30" spans="2:15" x14ac:dyDescent="0.25">
      <c r="K30" s="62">
        <v>27</v>
      </c>
      <c r="L30" s="63">
        <f t="shared" si="0"/>
        <v>5.0833188423679392E-2</v>
      </c>
      <c r="M30" s="66">
        <f t="shared" si="1"/>
        <v>2.0458570602834496E-3</v>
      </c>
      <c r="N30" s="63">
        <f t="shared" si="2"/>
        <v>2.0458570602834496E-3</v>
      </c>
      <c r="O30" s="63">
        <f t="shared" si="3"/>
        <v>2.0458570602834496E-3</v>
      </c>
    </row>
    <row r="31" spans="2:15" x14ac:dyDescent="0.25">
      <c r="K31" s="62">
        <v>28</v>
      </c>
      <c r="L31" s="63">
        <f t="shared" si="0"/>
        <v>4.8847200529425004E-2</v>
      </c>
      <c r="M31" s="66">
        <f t="shared" si="1"/>
        <v>1.8427619614760854E-3</v>
      </c>
      <c r="N31" s="63">
        <f t="shared" si="2"/>
        <v>1.8427619614760854E-3</v>
      </c>
      <c r="O31" s="63">
        <f t="shared" si="3"/>
        <v>1.8427619614760852E-3</v>
      </c>
    </row>
    <row r="32" spans="2:15" x14ac:dyDescent="0.25">
      <c r="K32" s="62">
        <v>29</v>
      </c>
      <c r="L32" s="63">
        <f t="shared" si="0"/>
        <v>4.6988103789869611E-2</v>
      </c>
      <c r="M32" s="66">
        <f t="shared" si="1"/>
        <v>1.662915771700346E-3</v>
      </c>
      <c r="N32" s="63">
        <f t="shared" si="2"/>
        <v>1.662915771700346E-3</v>
      </c>
      <c r="O32" s="63">
        <f t="shared" si="3"/>
        <v>1.6629157717003463E-3</v>
      </c>
    </row>
    <row r="33" spans="11:15" x14ac:dyDescent="0.25">
      <c r="K33" s="62">
        <v>30</v>
      </c>
      <c r="L33" s="63">
        <f t="shared" si="0"/>
        <v>4.5244016645084241E-2</v>
      </c>
      <c r="M33" s="66">
        <f t="shared" si="1"/>
        <v>1.5032236337440942E-3</v>
      </c>
      <c r="N33" s="63">
        <f t="shared" si="2"/>
        <v>1.5032236337440942E-3</v>
      </c>
      <c r="O33" s="63">
        <f t="shared" si="3"/>
        <v>1.5032236337440945E-3</v>
      </c>
    </row>
    <row r="34" spans="11:15" x14ac:dyDescent="0.25">
      <c r="K34" s="62">
        <v>31</v>
      </c>
      <c r="L34" s="63">
        <f t="shared" si="0"/>
        <v>4.3604519502327646E-2</v>
      </c>
      <c r="M34" s="66">
        <f t="shared" si="1"/>
        <v>1.361068304291626E-3</v>
      </c>
      <c r="N34" s="63">
        <f t="shared" si="2"/>
        <v>1.361068304291626E-3</v>
      </c>
      <c r="O34" s="63">
        <f t="shared" si="3"/>
        <v>1.361068304291626E-3</v>
      </c>
    </row>
    <row r="35" spans="11:15" x14ac:dyDescent="0.25">
      <c r="K35" s="62">
        <v>32</v>
      </c>
      <c r="L35" s="63">
        <f t="shared" si="0"/>
        <v>4.2060434425464754E-2</v>
      </c>
      <c r="M35" s="66">
        <f t="shared" si="1"/>
        <v>1.2342256933504741E-3</v>
      </c>
      <c r="N35" s="63">
        <f t="shared" si="2"/>
        <v>1.2342256933504741E-3</v>
      </c>
      <c r="O35" s="63">
        <f t="shared" si="3"/>
        <v>1.2342256933504739E-3</v>
      </c>
    </row>
    <row r="36" spans="11:15" x14ac:dyDescent="0.25">
      <c r="K36" s="62">
        <v>33</v>
      </c>
      <c r="L36" s="63">
        <f t="shared" si="0"/>
        <v>4.0603643732069157E-2</v>
      </c>
      <c r="M36" s="66">
        <f t="shared" si="1"/>
        <v>1.1207972579059472E-3</v>
      </c>
      <c r="N36" s="63">
        <f t="shared" si="2"/>
        <v>1.1207972579059472E-3</v>
      </c>
      <c r="O36" s="63">
        <f t="shared" si="3"/>
        <v>1.1207972579059472E-3</v>
      </c>
    </row>
    <row r="37" spans="11:15" x14ac:dyDescent="0.25">
      <c r="K37" s="62">
        <v>34</v>
      </c>
      <c r="L37" s="63">
        <f t="shared" si="0"/>
        <v>3.9226939679735652E-2</v>
      </c>
      <c r="M37" s="66">
        <f t="shared" si="1"/>
        <v>1.0191555121828739E-3</v>
      </c>
      <c r="N37" s="63">
        <f t="shared" si="2"/>
        <v>1.0191555121828739E-3</v>
      </c>
      <c r="O37" s="63">
        <f t="shared" si="3"/>
        <v>1.0191555121828741E-3</v>
      </c>
    </row>
    <row r="38" spans="11:15" x14ac:dyDescent="0.25">
      <c r="K38" s="62">
        <v>35</v>
      </c>
      <c r="L38" s="63">
        <f t="shared" si="0"/>
        <v>3.7923899173543836E-2</v>
      </c>
      <c r="M38" s="66">
        <f t="shared" si="1"/>
        <v>9.2789982562585147E-4</v>
      </c>
      <c r="N38" s="63">
        <f t="shared" si="2"/>
        <v>9.2789982562585147E-4</v>
      </c>
      <c r="O38" s="63">
        <f t="shared" si="3"/>
        <v>9.2789982562585147E-4</v>
      </c>
    </row>
    <row r="39" spans="11:15" x14ac:dyDescent="0.25">
      <c r="K39" s="62">
        <v>36</v>
      </c>
      <c r="L39" s="63">
        <f t="shared" si="0"/>
        <v>3.6688778747255256E-2</v>
      </c>
      <c r="M39" s="66">
        <f t="shared" si="1"/>
        <v>8.4582034895266142E-4</v>
      </c>
      <c r="N39" s="63">
        <f t="shared" si="2"/>
        <v>8.4582034895266142E-4</v>
      </c>
      <c r="O39" s="63">
        <f t="shared" si="3"/>
        <v>8.4582034895266164E-4</v>
      </c>
    </row>
    <row r="40" spans="11:15" x14ac:dyDescent="0.25">
      <c r="K40" s="62">
        <v>37</v>
      </c>
      <c r="L40" s="63">
        <f t="shared" si="0"/>
        <v>3.5516426076009792E-2</v>
      </c>
      <c r="M40" s="66">
        <f t="shared" si="1"/>
        <v>7.7186840616088812E-4</v>
      </c>
      <c r="N40" s="63">
        <f t="shared" si="2"/>
        <v>7.7186840616088812E-4</v>
      </c>
      <c r="O40" s="63">
        <f t="shared" si="3"/>
        <v>7.7186840616088801E-4</v>
      </c>
    </row>
    <row r="41" spans="11:15" x14ac:dyDescent="0.25">
      <c r="K41" s="62">
        <v>38</v>
      </c>
      <c r="L41" s="63">
        <f t="shared" si="0"/>
        <v>3.4402205049706563E-2</v>
      </c>
      <c r="M41" s="66">
        <f t="shared" si="1"/>
        <v>7.0513206351402056E-4</v>
      </c>
      <c r="N41" s="63">
        <f t="shared" si="2"/>
        <v>7.0513206351402056E-4</v>
      </c>
      <c r="O41" s="63">
        <f t="shared" si="3"/>
        <v>7.0513206351402056E-4</v>
      </c>
    </row>
    <row r="42" spans="11:15" x14ac:dyDescent="0.25">
      <c r="K42" s="62">
        <v>39</v>
      </c>
      <c r="L42" s="63">
        <f t="shared" si="0"/>
        <v>3.3341932032891181E-2</v>
      </c>
      <c r="M42" s="66">
        <f t="shared" si="1"/>
        <v>6.4481586872783595E-4</v>
      </c>
      <c r="N42" s="63">
        <f t="shared" si="2"/>
        <v>6.4481586872783595E-4</v>
      </c>
      <c r="O42" s="63">
        <f t="shared" si="3"/>
        <v>6.4481586872783584E-4</v>
      </c>
    </row>
    <row r="43" spans="11:15" x14ac:dyDescent="0.25">
      <c r="K43" s="62">
        <v>40</v>
      </c>
      <c r="L43" s="63">
        <f t="shared" si="0"/>
        <v>3.2331821401817534E-2</v>
      </c>
      <c r="M43" s="66">
        <f t="shared" si="1"/>
        <v>5.9022396866540794E-4</v>
      </c>
      <c r="N43" s="63">
        <f t="shared" si="2"/>
        <v>5.9022396866540794E-4</v>
      </c>
      <c r="O43" s="63">
        <f t="shared" si="3"/>
        <v>5.9022396866540783E-4</v>
      </c>
    </row>
    <row r="44" spans="11:15" x14ac:dyDescent="0.25">
      <c r="K44" s="62">
        <v>41</v>
      </c>
      <c r="L44" s="63">
        <f t="shared" si="0"/>
        <v>3.1368438814030564E-2</v>
      </c>
      <c r="M44" s="66">
        <f t="shared" si="1"/>
        <v>5.4074597900315971E-4</v>
      </c>
      <c r="N44" s="63">
        <f t="shared" si="2"/>
        <v>5.4074597900315971E-4</v>
      </c>
      <c r="O44" s="63">
        <f t="shared" si="3"/>
        <v>5.407459790031596E-4</v>
      </c>
    </row>
    <row r="45" spans="11:15" x14ac:dyDescent="0.25">
      <c r="K45" s="62">
        <v>42</v>
      </c>
      <c r="L45" s="63">
        <f t="shared" si="0"/>
        <v>3.0448660953792787E-2</v>
      </c>
      <c r="M45" s="66">
        <f t="shared" si="1"/>
        <v>4.9584510703165651E-4</v>
      </c>
      <c r="N45" s="63">
        <f t="shared" si="2"/>
        <v>4.9584510703165651E-4</v>
      </c>
      <c r="O45" s="63">
        <f t="shared" si="3"/>
        <v>4.9584510703165651E-4</v>
      </c>
    </row>
    <row r="46" spans="11:15" x14ac:dyDescent="0.25">
      <c r="K46" s="62">
        <v>43</v>
      </c>
      <c r="L46" s="63">
        <f t="shared" si="0"/>
        <v>2.956964072549377E-2</v>
      </c>
      <c r="M46" s="66">
        <f t="shared" si="1"/>
        <v>4.5504812815161735E-4</v>
      </c>
      <c r="N46" s="63">
        <f t="shared" si="2"/>
        <v>4.5504812815161735E-4</v>
      </c>
      <c r="O46" s="63">
        <f t="shared" si="3"/>
        <v>4.550481281516173E-4</v>
      </c>
    </row>
    <row r="47" spans="11:15" x14ac:dyDescent="0.25">
      <c r="K47" s="62">
        <v>44</v>
      </c>
      <c r="L47" s="63">
        <f t="shared" si="0"/>
        <v>2.872877705006615E-2</v>
      </c>
      <c r="M47" s="66">
        <f t="shared" si="1"/>
        <v>4.1793689447799785E-4</v>
      </c>
      <c r="N47" s="63">
        <f t="shared" si="2"/>
        <v>4.1793689447799785E-4</v>
      </c>
      <c r="O47" s="63">
        <f t="shared" si="3"/>
        <v>4.179368944779979E-4</v>
      </c>
    </row>
    <row r="48" spans="11:15" x14ac:dyDescent="0.25">
      <c r="K48" s="62">
        <v>45</v>
      </c>
      <c r="L48" s="63">
        <f t="shared" si="0"/>
        <v>2.7923688566422862E-2</v>
      </c>
      <c r="M48" s="66">
        <f t="shared" si="1"/>
        <v>3.8414111530677412E-4</v>
      </c>
      <c r="N48" s="63">
        <f t="shared" si="2"/>
        <v>3.8414111530677412E-4</v>
      </c>
      <c r="O48" s="63">
        <f t="shared" si="3"/>
        <v>3.8414111530677412E-4</v>
      </c>
    </row>
    <row r="49" spans="11:15" x14ac:dyDescent="0.25">
      <c r="K49" s="62">
        <v>46</v>
      </c>
      <c r="L49" s="63">
        <f t="shared" si="0"/>
        <v>2.7152190658700458E-2</v>
      </c>
      <c r="M49" s="66">
        <f t="shared" si="1"/>
        <v>3.5333219780597043E-4</v>
      </c>
      <c r="N49" s="63">
        <f t="shared" si="2"/>
        <v>3.5333219780597043E-4</v>
      </c>
      <c r="O49" s="63">
        <f t="shared" si="3"/>
        <v>3.5333219780597048E-4</v>
      </c>
    </row>
    <row r="50" spans="11:15" x14ac:dyDescent="0.25">
      <c r="K50" s="62">
        <v>47</v>
      </c>
      <c r="L50" s="63">
        <f t="shared" si="0"/>
        <v>2.6412275326548787E-2</v>
      </c>
      <c r="M50" s="66">
        <f t="shared" si="1"/>
        <v>3.2521797501644653E-4</v>
      </c>
      <c r="N50" s="63">
        <f t="shared" si="2"/>
        <v>3.2521797501644653E-4</v>
      </c>
      <c r="O50" s="63">
        <f t="shared" si="3"/>
        <v>3.2521797501644653E-4</v>
      </c>
    </row>
    <row r="51" spans="11:15" x14ac:dyDescent="0.25">
      <c r="K51" s="62">
        <v>48</v>
      </c>
      <c r="L51" s="63">
        <f t="shared" si="0"/>
        <v>2.5702093494419296E-2</v>
      </c>
      <c r="M51" s="66">
        <f t="shared" si="1"/>
        <v>2.9953817925707589E-4</v>
      </c>
      <c r="N51" s="63">
        <f t="shared" si="2"/>
        <v>2.9953817925707589E-4</v>
      </c>
      <c r="O51" s="63">
        <f t="shared" si="3"/>
        <v>2.9953817925707589E-4</v>
      </c>
    </row>
    <row r="52" spans="11:15" x14ac:dyDescent="0.25">
      <c r="K52" s="62">
        <v>49</v>
      </c>
      <c r="L52" s="63">
        <f t="shared" si="0"/>
        <v>2.5019939420332829E-2</v>
      </c>
      <c r="M52" s="66">
        <f t="shared" si="1"/>
        <v>2.7606054398222359E-4</v>
      </c>
      <c r="N52" s="63">
        <f t="shared" si="2"/>
        <v>2.7606054398222359E-4</v>
      </c>
      <c r="O52" s="63">
        <f t="shared" si="3"/>
        <v>2.7606054398222359E-4</v>
      </c>
    </row>
    <row r="53" spans="11:15" x14ac:dyDescent="0.25">
      <c r="K53" s="62">
        <v>50</v>
      </c>
      <c r="L53" s="63">
        <f t="shared" si="0"/>
        <v>2.4364236917741616E-2</v>
      </c>
      <c r="M53" s="66">
        <f t="shared" si="1"/>
        <v>2.5457743731352304E-4</v>
      </c>
      <c r="N53" s="63">
        <f t="shared" si="2"/>
        <v>2.5457743731352304E-4</v>
      </c>
      <c r="O53" s="63">
        <f t="shared" si="3"/>
        <v>2.5457743731352309E-4</v>
      </c>
    </row>
    <row r="54" spans="11:15" x14ac:dyDescent="0.25">
      <c r="K54" s="62">
        <v>51</v>
      </c>
      <c r="L54" s="63">
        <f t="shared" si="0"/>
        <v>2.3733527148037715E-2</v>
      </c>
      <c r="M54" s="66">
        <f t="shared" si="1"/>
        <v>2.349029468513841E-4</v>
      </c>
      <c r="N54" s="63">
        <f t="shared" si="2"/>
        <v>2.349029468513841E-4</v>
      </c>
      <c r="O54" s="63">
        <f t="shared" si="3"/>
        <v>2.3490294685138413E-4</v>
      </c>
    </row>
    <row r="55" spans="11:15" x14ac:dyDescent="0.25">
      <c r="K55" s="62">
        <v>52</v>
      </c>
      <c r="L55" s="63">
        <f t="shared" si="0"/>
        <v>2.3126457777737579E-2</v>
      </c>
      <c r="M55" s="66">
        <f t="shared" si="1"/>
        <v>2.1687034873361642E-4</v>
      </c>
      <c r="N55" s="63">
        <f t="shared" si="2"/>
        <v>2.1687034873361642E-4</v>
      </c>
      <c r="O55" s="63">
        <f t="shared" si="3"/>
        <v>2.1687034873361642E-4</v>
      </c>
    </row>
    <row r="56" spans="11:15" x14ac:dyDescent="0.25">
      <c r="K56" s="62">
        <v>53</v>
      </c>
      <c r="L56" s="63">
        <f t="shared" si="0"/>
        <v>2.254177332477552E-2</v>
      </c>
      <c r="M56" s="66">
        <f t="shared" si="1"/>
        <v>2.0032990485105022E-4</v>
      </c>
      <c r="N56" s="63">
        <f t="shared" si="2"/>
        <v>2.0032990485105022E-4</v>
      </c>
      <c r="O56" s="63">
        <f t="shared" si="3"/>
        <v>2.0032990485105022E-4</v>
      </c>
    </row>
    <row r="57" spans="11:15" x14ac:dyDescent="0.25">
      <c r="K57" s="62">
        <v>54</v>
      </c>
      <c r="L57" s="63">
        <f t="shared" si="0"/>
        <v>2.1978306543771652E-2</v>
      </c>
      <c r="M57" s="66">
        <f t="shared" si="1"/>
        <v>1.8514694112639697E-4</v>
      </c>
      <c r="N57" s="63">
        <f t="shared" si="2"/>
        <v>1.8514694112639697E-4</v>
      </c>
      <c r="O57" s="63">
        <f t="shared" si="3"/>
        <v>1.8514694112639694E-4</v>
      </c>
    </row>
    <row r="58" spans="11:15" x14ac:dyDescent="0.25">
      <c r="K58" s="62">
        <v>55</v>
      </c>
      <c r="L58" s="63">
        <f t="shared" si="0"/>
        <v>2.1434970721492409E-2</v>
      </c>
      <c r="M58" s="66">
        <f t="shared" si="1"/>
        <v>1.7120016718683771E-4</v>
      </c>
      <c r="N58" s="63">
        <f t="shared" si="2"/>
        <v>1.7120016718683771E-4</v>
      </c>
      <c r="O58" s="63">
        <f t="shared" si="3"/>
        <v>1.7120016718683771E-4</v>
      </c>
    </row>
    <row r="59" spans="11:15" x14ac:dyDescent="0.25">
      <c r="K59" s="62">
        <v>56</v>
      </c>
      <c r="L59" s="63">
        <f t="shared" si="0"/>
        <v>2.0910752771708327E-2</v>
      </c>
      <c r="M59" s="66">
        <f t="shared" si="1"/>
        <v>1.583802039098879E-4</v>
      </c>
      <c r="N59" s="63">
        <f t="shared" si="2"/>
        <v>1.583802039098879E-4</v>
      </c>
      <c r="O59" s="63">
        <f t="shared" si="3"/>
        <v>1.5838020390988793E-4</v>
      </c>
    </row>
    <row r="60" spans="11:15" x14ac:dyDescent="0.25">
      <c r="K60" s="62">
        <v>57</v>
      </c>
      <c r="L60" s="63">
        <f t="shared" si="0"/>
        <v>2.0404707033856006E-2</v>
      </c>
      <c r="M60" s="66">
        <f t="shared" si="1"/>
        <v>1.4658829043271245E-4</v>
      </c>
      <c r="N60" s="63">
        <f t="shared" si="2"/>
        <v>1.4658829043271245E-4</v>
      </c>
      <c r="O60" s="63">
        <f t="shared" si="3"/>
        <v>1.4658829043271245E-4</v>
      </c>
    </row>
    <row r="61" spans="11:15" x14ac:dyDescent="0.25">
      <c r="K61" s="62">
        <v>58</v>
      </c>
      <c r="L61" s="63">
        <f t="shared" si="0"/>
        <v>1.9915949692800628E-2</v>
      </c>
      <c r="M61" s="66">
        <f t="shared" si="1"/>
        <v>1.3573514647680519E-4</v>
      </c>
      <c r="N61" s="63">
        <f t="shared" si="2"/>
        <v>1.3573514647680519E-4</v>
      </c>
      <c r="O61" s="63">
        <f t="shared" si="3"/>
        <v>1.3573514647680521E-4</v>
      </c>
    </row>
    <row r="62" spans="11:15" x14ac:dyDescent="0.25">
      <c r="K62" s="62">
        <v>59</v>
      </c>
      <c r="L62" s="63">
        <f t="shared" si="0"/>
        <v>1.9443653747956792E-2</v>
      </c>
      <c r="M62" s="66">
        <f t="shared" si="1"/>
        <v>1.2573996940527777E-4</v>
      </c>
      <c r="N62" s="63">
        <f t="shared" si="2"/>
        <v>1.2573996940527777E-4</v>
      </c>
      <c r="O62" s="63">
        <f t="shared" si="3"/>
        <v>1.2573996940527777E-4</v>
      </c>
    </row>
    <row r="63" spans="11:15" x14ac:dyDescent="0.25">
      <c r="K63" s="62">
        <v>60</v>
      </c>
      <c r="L63" s="63">
        <f t="shared" si="0"/>
        <v>1.8987044469375318E-2</v>
      </c>
      <c r="M63" s="66">
        <f t="shared" si="1"/>
        <v>1.1652954842192232E-4</v>
      </c>
      <c r="N63" s="63">
        <f t="shared" si="2"/>
        <v>1.1652954842192232E-4</v>
      </c>
      <c r="O63" s="63">
        <f t="shared" si="3"/>
        <v>1.1652954842192234E-4</v>
      </c>
    </row>
    <row r="64" spans="11:15" x14ac:dyDescent="0.25">
      <c r="K64" s="62">
        <v>61</v>
      </c>
      <c r="L64" s="63">
        <f t="shared" si="0"/>
        <v>1.8545395286400448E-2</v>
      </c>
      <c r="M64" s="66">
        <f t="shared" si="1"/>
        <v>1.0803748083946206E-4</v>
      </c>
      <c r="N64" s="63">
        <f t="shared" si="2"/>
        <v>1.0803748083946206E-4</v>
      </c>
      <c r="O64" s="63">
        <f t="shared" si="3"/>
        <v>1.0803748083946207E-4</v>
      </c>
    </row>
    <row r="65" spans="11:15" x14ac:dyDescent="0.25">
      <c r="K65" s="62">
        <v>62</v>
      </c>
      <c r="L65" s="63">
        <f t="shared" si="0"/>
        <v>1.8118024061362318E-2</v>
      </c>
      <c r="M65" s="66">
        <f t="shared" si="1"/>
        <v>1.0020347747006513E-4</v>
      </c>
      <c r="N65" s="63">
        <f t="shared" si="2"/>
        <v>1.0020347747006513E-4</v>
      </c>
      <c r="O65" s="63">
        <f t="shared" si="3"/>
        <v>1.0020347747006513E-4</v>
      </c>
    </row>
    <row r="66" spans="11:15" x14ac:dyDescent="0.25">
      <c r="K66" s="62">
        <v>63</v>
      </c>
      <c r="L66" s="63">
        <f t="shared" si="0"/>
        <v>1.7704289706666893E-2</v>
      </c>
      <c r="M66" s="66">
        <f t="shared" si="1"/>
        <v>9.2972745990426879E-5</v>
      </c>
      <c r="N66" s="63">
        <f t="shared" si="2"/>
        <v>9.2972745990426879E-5</v>
      </c>
      <c r="O66" s="63">
        <f t="shared" si="3"/>
        <v>9.2972745990426879E-5</v>
      </c>
    </row>
    <row r="67" spans="11:15" x14ac:dyDescent="0.25">
      <c r="K67" s="62">
        <v>64</v>
      </c>
      <c r="L67" s="63">
        <f t="shared" si="0"/>
        <v>1.7303589108732805E-2</v>
      </c>
      <c r="M67" s="66">
        <f t="shared" si="1"/>
        <v>8.629544266076354E-5</v>
      </c>
      <c r="N67" s="63">
        <f t="shared" si="2"/>
        <v>8.629544266076354E-5</v>
      </c>
      <c r="O67" s="63">
        <f t="shared" si="3"/>
        <v>8.629544266076354E-5</v>
      </c>
    </row>
    <row r="68" spans="11:15" x14ac:dyDescent="0.25">
      <c r="K68" s="62">
        <v>65</v>
      </c>
      <c r="L68" s="63">
        <f t="shared" si="0"/>
        <v>1.6915354326619114E-2</v>
      </c>
      <c r="M68" s="66">
        <f t="shared" si="1"/>
        <v>8.0126184076399805E-5</v>
      </c>
      <c r="N68" s="63">
        <f t="shared" si="2"/>
        <v>8.0126184076399805E-5</v>
      </c>
      <c r="O68" s="63">
        <f t="shared" si="3"/>
        <v>8.0126184076399805E-5</v>
      </c>
    </row>
    <row r="69" spans="11:15" x14ac:dyDescent="0.25">
      <c r="K69" s="62">
        <v>66</v>
      </c>
      <c r="L69" s="63">
        <f t="shared" ref="L69:L83" si="4">(+$C$5*POWER($K69,-1*$D$5)*EXP(-1*$E$5*$K69))/$L$1</f>
        <v>1.65390500369967E-2</v>
      </c>
      <c r="M69" s="66">
        <f t="shared" ref="M69:M83" si="5">(+$C$6*POWER($K69,-1*$D$6)*EXP(-1*$E$6*$K69))/$M$1</f>
        <v>7.4423611739008437E-5</v>
      </c>
      <c r="N69" s="63">
        <f t="shared" ref="N69:N83" si="6">(+$C$7*POWER($K69,-1*$D$7)*EXP(-1*$E$7*$K69))/$N$1</f>
        <v>7.4423611739008437E-5</v>
      </c>
      <c r="O69" s="63">
        <f t="shared" ref="O69:O83" si="7">(+$C$8*POWER($K69,-1*$D$8)*EXP(-1*$E$8*$K69))/$O$1</f>
        <v>7.4423611739008437E-5</v>
      </c>
    </row>
    <row r="70" spans="11:15" x14ac:dyDescent="0.25">
      <c r="K70" s="62">
        <v>67</v>
      </c>
      <c r="L70" s="63">
        <f t="shared" si="4"/>
        <v>1.6174171200422607E-2</v>
      </c>
      <c r="M70" s="66">
        <f t="shared" si="5"/>
        <v>6.9150003182301157E-5</v>
      </c>
      <c r="N70" s="63">
        <f t="shared" si="6"/>
        <v>6.9150003182301157E-5</v>
      </c>
      <c r="O70" s="63">
        <f t="shared" si="7"/>
        <v>6.9150003182301157E-5</v>
      </c>
    </row>
    <row r="71" spans="11:15" x14ac:dyDescent="0.25">
      <c r="K71" s="62">
        <v>68</v>
      </c>
      <c r="L71" s="63">
        <f t="shared" si="4"/>
        <v>1.5820240926754697E-2</v>
      </c>
      <c r="M71" s="66">
        <f t="shared" si="5"/>
        <v>6.4270924199261682E-5</v>
      </c>
      <c r="N71" s="63">
        <f t="shared" si="6"/>
        <v>6.4270924199261682E-5</v>
      </c>
      <c r="O71" s="63">
        <f t="shared" si="7"/>
        <v>6.4270924199261682E-5</v>
      </c>
    </row>
    <row r="72" spans="11:15" x14ac:dyDescent="0.25">
      <c r="K72" s="62">
        <v>69</v>
      </c>
      <c r="L72" s="63">
        <f t="shared" si="4"/>
        <v>1.5476808520054194E-2</v>
      </c>
      <c r="M72" s="66">
        <f t="shared" si="5"/>
        <v>5.9754917415768066E-5</v>
      </c>
      <c r="N72" s="63">
        <f t="shared" si="6"/>
        <v>5.9754917415768066E-5</v>
      </c>
      <c r="O72" s="63">
        <f t="shared" si="7"/>
        <v>5.9754917415768073E-5</v>
      </c>
    </row>
    <row r="73" spans="11:15" x14ac:dyDescent="0.25">
      <c r="K73" s="62">
        <v>70</v>
      </c>
      <c r="L73" s="63">
        <f t="shared" si="4"/>
        <v>1.5143447685517182E-2</v>
      </c>
      <c r="M73" s="66">
        <f t="shared" si="5"/>
        <v>5.5573223056138343E-5</v>
      </c>
      <c r="N73" s="63">
        <f t="shared" si="6"/>
        <v>5.5573223056138343E-5</v>
      </c>
      <c r="O73" s="63">
        <f t="shared" si="7"/>
        <v>5.5573223056138343E-5</v>
      </c>
    </row>
    <row r="74" spans="11:15" x14ac:dyDescent="0.25">
      <c r="K74" s="62">
        <v>71</v>
      </c>
      <c r="L74" s="63">
        <f t="shared" si="4"/>
        <v>1.4819754882898217E-2</v>
      </c>
      <c r="M74" s="66">
        <f t="shared" si="5"/>
        <v>5.169952826435108E-5</v>
      </c>
      <c r="N74" s="63">
        <f t="shared" si="6"/>
        <v>5.169952826435108E-5</v>
      </c>
      <c r="O74" s="63">
        <f t="shared" si="7"/>
        <v>5.169952826435108E-5</v>
      </c>
    </row>
    <row r="75" spans="11:15" x14ac:dyDescent="0.25">
      <c r="K75" s="62">
        <v>72</v>
      </c>
      <c r="L75" s="63">
        <f t="shared" si="4"/>
        <v>1.4505347812574523E-2</v>
      </c>
      <c r="M75" s="66">
        <f t="shared" si="5"/>
        <v>4.810974179266484E-5</v>
      </c>
      <c r="N75" s="63">
        <f t="shared" si="6"/>
        <v>4.810974179266484E-5</v>
      </c>
      <c r="O75" s="63">
        <f t="shared" si="7"/>
        <v>4.810974179266484E-5</v>
      </c>
    </row>
    <row r="76" spans="11:15" x14ac:dyDescent="0.25">
      <c r="K76" s="62">
        <v>73</v>
      </c>
      <c r="L76" s="63">
        <f t="shared" si="4"/>
        <v>1.4199864021882325E-2</v>
      </c>
      <c r="M76" s="66">
        <f t="shared" si="5"/>
        <v>4.4781791257391779E-5</v>
      </c>
      <c r="N76" s="63">
        <f t="shared" si="6"/>
        <v>4.4781791257391779E-5</v>
      </c>
      <c r="O76" s="63">
        <f t="shared" si="7"/>
        <v>4.4781791257391779E-5</v>
      </c>
    </row>
    <row r="77" spans="11:15" x14ac:dyDescent="0.25">
      <c r="K77" s="62">
        <v>74</v>
      </c>
      <c r="L77" s="63">
        <f t="shared" si="4"/>
        <v>1.390295962066232E-2</v>
      </c>
      <c r="M77" s="66">
        <f t="shared" si="5"/>
        <v>4.1695440498329497E-5</v>
      </c>
      <c r="N77" s="63">
        <f t="shared" si="6"/>
        <v>4.1695440498329497E-5</v>
      </c>
      <c r="O77" s="63">
        <f t="shared" si="7"/>
        <v>4.1695440498329503E-5</v>
      </c>
    </row>
    <row r="78" spans="11:15" x14ac:dyDescent="0.25">
      <c r="K78" s="62">
        <v>75</v>
      </c>
      <c r="L78" s="63">
        <f t="shared" si="4"/>
        <v>1.3614308096103769E-2</v>
      </c>
      <c r="M78" s="66">
        <f t="shared" si="5"/>
        <v>3.8832124871143302E-5</v>
      </c>
      <c r="N78" s="63">
        <f t="shared" si="6"/>
        <v>3.8832124871143302E-5</v>
      </c>
      <c r="O78" s="63">
        <f t="shared" si="7"/>
        <v>3.8832124871143309E-5</v>
      </c>
    </row>
    <row r="79" spans="11:15" x14ac:dyDescent="0.25">
      <c r="K79" s="62">
        <v>76</v>
      </c>
      <c r="L79" s="63">
        <f t="shared" si="4"/>
        <v>1.3333599217995058E-2</v>
      </c>
      <c r="M79" s="66">
        <f t="shared" si="5"/>
        <v>3.6174802557020884E-5</v>
      </c>
      <c r="N79" s="63">
        <f t="shared" si="6"/>
        <v>3.6174802557020884E-5</v>
      </c>
      <c r="O79" s="63">
        <f t="shared" si="7"/>
        <v>3.6174802557020884E-5</v>
      </c>
    </row>
    <row r="80" spans="11:15" x14ac:dyDescent="0.25">
      <c r="K80" s="62">
        <v>77</v>
      </c>
      <c r="L80" s="63">
        <f t="shared" si="4"/>
        <v>1.3060538026391207E-2</v>
      </c>
      <c r="M80" s="66">
        <f t="shared" si="5"/>
        <v>3.3707820196452579E-5</v>
      </c>
      <c r="N80" s="63">
        <f t="shared" si="6"/>
        <v>3.3707820196452579E-5</v>
      </c>
      <c r="O80" s="63">
        <f t="shared" si="7"/>
        <v>3.3707820196452579E-5</v>
      </c>
    </row>
    <row r="81" spans="11:15" x14ac:dyDescent="0.25">
      <c r="K81" s="62">
        <v>78</v>
      </c>
      <c r="L81" s="63">
        <f t="shared" si="4"/>
        <v>1.2794843894508105E-2</v>
      </c>
      <c r="M81" s="66">
        <f t="shared" si="5"/>
        <v>3.1416791348486616E-5</v>
      </c>
      <c r="N81" s="63">
        <f t="shared" si="6"/>
        <v>3.1416791348486616E-5</v>
      </c>
      <c r="O81" s="63">
        <f t="shared" si="7"/>
        <v>3.1416791348486616E-5</v>
      </c>
    </row>
    <row r="82" spans="11:15" x14ac:dyDescent="0.25">
      <c r="K82" s="62">
        <v>79</v>
      </c>
      <c r="L82" s="63">
        <f t="shared" si="4"/>
        <v>1.2536249660364549E-2</v>
      </c>
      <c r="M82" s="66">
        <f t="shared" si="5"/>
        <v>2.928848644709487E-5</v>
      </c>
      <c r="N82" s="63">
        <f t="shared" si="6"/>
        <v>2.928848644709487E-5</v>
      </c>
      <c r="O82" s="63">
        <f t="shared" si="7"/>
        <v>2.9288486447094867E-5</v>
      </c>
    </row>
    <row r="83" spans="11:15" x14ac:dyDescent="0.25">
      <c r="K83" s="62">
        <v>80</v>
      </c>
      <c r="L83" s="63">
        <f t="shared" si="4"/>
        <v>1.2284500821325685E-2</v>
      </c>
      <c r="M83" s="66">
        <f t="shared" si="5"/>
        <v>2.73107330756049E-5</v>
      </c>
      <c r="N83" s="63">
        <f t="shared" si="6"/>
        <v>2.73107330756049E-5</v>
      </c>
      <c r="O83" s="63">
        <f t="shared" si="7"/>
        <v>2.7310733075604903E-5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1"/>
  <sheetViews>
    <sheetView zoomScale="85" zoomScaleNormal="85" workbookViewId="0">
      <selection activeCell="G33" sqref="G33"/>
    </sheetView>
  </sheetViews>
  <sheetFormatPr defaultRowHeight="15" x14ac:dyDescent="0.25"/>
  <cols>
    <col min="1" max="3" width="9.140625" style="1"/>
    <col min="4" max="4" width="10.42578125" style="1" bestFit="1" customWidth="1"/>
    <col min="5" max="5" width="24.5703125" style="1" customWidth="1"/>
    <col min="6" max="16384" width="9.140625" style="1"/>
  </cols>
  <sheetData>
    <row r="4" spans="3:6" x14ac:dyDescent="0.25">
      <c r="C4" s="315" t="s">
        <v>39</v>
      </c>
      <c r="D4" s="316"/>
      <c r="E4" s="316"/>
      <c r="F4" s="316"/>
    </row>
    <row r="5" spans="3:6" x14ac:dyDescent="0.25">
      <c r="C5" s="77"/>
      <c r="D5" s="78"/>
      <c r="E5" s="78"/>
      <c r="F5" s="78"/>
    </row>
    <row r="6" spans="3:6" x14ac:dyDescent="0.25">
      <c r="C6" s="67"/>
      <c r="D6" s="68" t="s">
        <v>11</v>
      </c>
      <c r="E6" s="69" t="s">
        <v>38</v>
      </c>
      <c r="F6" s="67"/>
    </row>
    <row r="7" spans="3:6" x14ac:dyDescent="0.25">
      <c r="C7" s="67"/>
      <c r="D7" s="70" t="s">
        <v>4</v>
      </c>
      <c r="E7" s="71">
        <v>1.1399999999999999</v>
      </c>
      <c r="F7" s="67"/>
    </row>
    <row r="8" spans="3:6" x14ac:dyDescent="0.25">
      <c r="C8" s="67"/>
      <c r="D8" s="72" t="s">
        <v>5</v>
      </c>
      <c r="E8" s="73">
        <v>1.37</v>
      </c>
      <c r="F8" s="67"/>
    </row>
    <row r="9" spans="3:6" x14ac:dyDescent="0.25">
      <c r="C9" s="61"/>
      <c r="D9" s="74" t="s">
        <v>6</v>
      </c>
      <c r="E9" s="73">
        <v>1.55</v>
      </c>
      <c r="F9" s="67"/>
    </row>
    <row r="10" spans="3:6" x14ac:dyDescent="0.25">
      <c r="C10" s="61"/>
      <c r="D10" s="75" t="s">
        <v>7</v>
      </c>
      <c r="E10" s="76">
        <v>1.37</v>
      </c>
      <c r="F10" s="67"/>
    </row>
    <row r="11" spans="3:6" x14ac:dyDescent="0.25">
      <c r="C11" s="61"/>
      <c r="D11" s="61"/>
      <c r="E11" s="61"/>
      <c r="F11" s="61"/>
    </row>
  </sheetData>
  <mergeCells count="1">
    <mergeCell ref="C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36" sqref="U3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3"/>
  <sheetViews>
    <sheetView zoomScaleNormal="100" workbookViewId="0">
      <selection activeCell="S30" sqref="S30"/>
    </sheetView>
  </sheetViews>
  <sheetFormatPr defaultRowHeight="15" x14ac:dyDescent="0.25"/>
  <cols>
    <col min="1" max="16384" width="9.140625" style="1"/>
  </cols>
  <sheetData>
    <row r="3" spans="4:9" x14ac:dyDescent="0.25">
      <c r="D3" s="178" t="s">
        <v>291</v>
      </c>
      <c r="E3" s="178"/>
      <c r="F3" s="178"/>
      <c r="G3" s="178"/>
      <c r="H3" s="178"/>
      <c r="I3" s="17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85" zoomScaleNormal="85" workbookViewId="0">
      <selection activeCell="M11" sqref="M11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P31"/>
  <sheetViews>
    <sheetView showGridLines="0" workbookViewId="0">
      <selection activeCell="X38" sqref="X38"/>
    </sheetView>
  </sheetViews>
  <sheetFormatPr defaultRowHeight="15" x14ac:dyDescent="0.25"/>
  <cols>
    <col min="2" max="2" width="10.85546875" customWidth="1"/>
    <col min="3" max="3" width="7.5703125" customWidth="1"/>
    <col min="4" max="4" width="8.28515625" customWidth="1"/>
    <col min="5" max="5" width="7.42578125" customWidth="1"/>
    <col min="6" max="6" width="8.7109375" customWidth="1"/>
    <col min="7" max="7" width="8.28515625" customWidth="1"/>
    <col min="8" max="8" width="9.28515625" customWidth="1"/>
    <col min="9" max="9" width="9" customWidth="1"/>
    <col min="10" max="10" width="7.85546875" customWidth="1"/>
    <col min="11" max="11" width="7" customWidth="1"/>
  </cols>
  <sheetData>
    <row r="6" spans="4:16" x14ac:dyDescent="0.25">
      <c r="O6" t="s">
        <v>603</v>
      </c>
    </row>
    <row r="7" spans="4:16" x14ac:dyDescent="0.25">
      <c r="P7" t="s">
        <v>604</v>
      </c>
    </row>
    <row r="8" spans="4:16" x14ac:dyDescent="0.25">
      <c r="P8" t="s">
        <v>605</v>
      </c>
    </row>
    <row r="9" spans="4:16" x14ac:dyDescent="0.25">
      <c r="P9" t="s">
        <v>606</v>
      </c>
    </row>
    <row r="10" spans="4:16" x14ac:dyDescent="0.25">
      <c r="P10" t="s">
        <v>607</v>
      </c>
    </row>
    <row r="11" spans="4:16" x14ac:dyDescent="0.25">
      <c r="P11" t="s">
        <v>608</v>
      </c>
    </row>
    <row r="12" spans="4:16" x14ac:dyDescent="0.25">
      <c r="P12" t="s">
        <v>609</v>
      </c>
    </row>
    <row r="13" spans="4:16" x14ac:dyDescent="0.25">
      <c r="O13" t="s">
        <v>610</v>
      </c>
    </row>
    <row r="14" spans="4:16" x14ac:dyDescent="0.25">
      <c r="P14" t="s">
        <v>611</v>
      </c>
    </row>
    <row r="15" spans="4:16" ht="22.5" customHeight="1" x14ac:dyDescent="3.5">
      <c r="D15" s="213" t="s">
        <v>640</v>
      </c>
      <c r="E15" s="212"/>
      <c r="F15" s="212"/>
      <c r="P15" t="s">
        <v>606</v>
      </c>
    </row>
    <row r="16" spans="4:16" x14ac:dyDescent="0.25">
      <c r="D16" s="214" t="s">
        <v>622</v>
      </c>
      <c r="P16" t="s">
        <v>607</v>
      </c>
    </row>
    <row r="17" spans="2:16" s="210" customFormat="1" x14ac:dyDescent="0.25">
      <c r="C17" s="215"/>
      <c r="D17" s="216" t="s">
        <v>631</v>
      </c>
      <c r="E17" s="215"/>
      <c r="F17" s="215"/>
      <c r="G17" s="215"/>
      <c r="H17" s="215"/>
      <c r="I17" s="215"/>
      <c r="J17" s="215"/>
    </row>
    <row r="18" spans="2:16" x14ac:dyDescent="0.25">
      <c r="D18" s="217" t="s">
        <v>633</v>
      </c>
      <c r="P18" t="s">
        <v>608</v>
      </c>
    </row>
    <row r="19" spans="2:16" x14ac:dyDescent="0.25">
      <c r="D19" s="217" t="s">
        <v>641</v>
      </c>
      <c r="P19" t="s">
        <v>612</v>
      </c>
    </row>
    <row r="20" spans="2:16" x14ac:dyDescent="0.25">
      <c r="D20" s="217" t="s">
        <v>632</v>
      </c>
      <c r="O20" t="s">
        <v>613</v>
      </c>
    </row>
    <row r="21" spans="2:16" x14ac:dyDescent="0.25">
      <c r="D21" s="217" t="s">
        <v>642</v>
      </c>
    </row>
    <row r="22" spans="2:16" x14ac:dyDescent="0.25">
      <c r="N22" t="s">
        <v>614</v>
      </c>
    </row>
    <row r="23" spans="2:16" x14ac:dyDescent="0.25">
      <c r="P23" t="s">
        <v>615</v>
      </c>
    </row>
    <row r="24" spans="2:16" x14ac:dyDescent="0.25">
      <c r="C24" s="215"/>
      <c r="D24" s="215"/>
      <c r="E24" s="215"/>
      <c r="F24" s="215"/>
      <c r="G24" s="215"/>
      <c r="H24" s="215"/>
      <c r="I24" s="215"/>
      <c r="J24" s="215"/>
      <c r="P24" t="s">
        <v>616</v>
      </c>
    </row>
    <row r="25" spans="2:16" x14ac:dyDescent="0.25">
      <c r="B25" s="218"/>
      <c r="C25" s="218"/>
      <c r="D25" s="218"/>
      <c r="P25" t="s">
        <v>617</v>
      </c>
    </row>
    <row r="26" spans="2:16" ht="15" customHeight="1" x14ac:dyDescent="0.35">
      <c r="B26" s="218"/>
      <c r="C26" s="219"/>
      <c r="D26" s="219"/>
      <c r="E26" s="223" t="s">
        <v>639</v>
      </c>
      <c r="F26" s="224" t="s">
        <v>623</v>
      </c>
      <c r="G26" s="224" t="s">
        <v>624</v>
      </c>
      <c r="H26" s="224" t="s">
        <v>625</v>
      </c>
      <c r="I26" s="224" t="s">
        <v>626</v>
      </c>
      <c r="J26" s="224" t="s">
        <v>627</v>
      </c>
      <c r="K26" s="225" t="s">
        <v>634</v>
      </c>
      <c r="P26" t="s">
        <v>618</v>
      </c>
    </row>
    <row r="27" spans="2:16" ht="15" customHeight="1" x14ac:dyDescent="0.25">
      <c r="B27" s="319" t="s">
        <v>4</v>
      </c>
      <c r="C27" s="317" t="s">
        <v>620</v>
      </c>
      <c r="D27" s="220" t="s">
        <v>621</v>
      </c>
      <c r="E27" s="226">
        <v>1</v>
      </c>
      <c r="F27" s="226">
        <v>-0.03</v>
      </c>
      <c r="G27" s="226">
        <v>-0.06</v>
      </c>
      <c r="H27" s="226">
        <v>-0.03</v>
      </c>
      <c r="I27" s="226" t="s">
        <v>628</v>
      </c>
      <c r="J27" s="226" t="s">
        <v>628</v>
      </c>
      <c r="K27" s="227">
        <v>0</v>
      </c>
      <c r="P27" t="s">
        <v>619</v>
      </c>
    </row>
    <row r="28" spans="2:16" ht="15" customHeight="1" x14ac:dyDescent="0.25">
      <c r="B28" s="320"/>
      <c r="C28" s="318"/>
      <c r="D28" s="221" t="s">
        <v>630</v>
      </c>
      <c r="E28" s="228">
        <v>1</v>
      </c>
      <c r="F28" s="228">
        <v>-0.03</v>
      </c>
      <c r="G28" s="228">
        <v>-0.06</v>
      </c>
      <c r="H28" s="228" t="s">
        <v>628</v>
      </c>
      <c r="I28" s="228">
        <v>-0.22500000000000001</v>
      </c>
      <c r="J28" s="228">
        <v>-0.3</v>
      </c>
      <c r="K28" s="227">
        <v>-0.9</v>
      </c>
    </row>
    <row r="29" spans="2:16" ht="15" customHeight="1" x14ac:dyDescent="0.25">
      <c r="B29" s="321" t="s">
        <v>629</v>
      </c>
      <c r="C29" s="322" t="s">
        <v>620</v>
      </c>
      <c r="D29" s="222" t="s">
        <v>621</v>
      </c>
      <c r="E29" s="229">
        <v>1</v>
      </c>
      <c r="F29" s="229" t="s">
        <v>637</v>
      </c>
      <c r="G29" s="229" t="s">
        <v>638</v>
      </c>
      <c r="H29" s="229" t="s">
        <v>637</v>
      </c>
      <c r="I29" s="229" t="s">
        <v>628</v>
      </c>
      <c r="J29" s="229" t="s">
        <v>628</v>
      </c>
      <c r="K29" s="227">
        <v>0</v>
      </c>
    </row>
    <row r="30" spans="2:16" ht="15" customHeight="1" x14ac:dyDescent="0.25">
      <c r="B30" s="320"/>
      <c r="C30" s="318"/>
      <c r="D30" s="222" t="s">
        <v>630</v>
      </c>
      <c r="E30" s="229">
        <v>1</v>
      </c>
      <c r="F30" s="229" t="s">
        <v>637</v>
      </c>
      <c r="G30" s="229" t="s">
        <v>638</v>
      </c>
      <c r="H30" s="229" t="s">
        <v>628</v>
      </c>
      <c r="I30" s="229" t="s">
        <v>636</v>
      </c>
      <c r="J30" s="229" t="s">
        <v>635</v>
      </c>
      <c r="K30" s="227">
        <v>-2.7</v>
      </c>
    </row>
    <row r="31" spans="2:16" x14ac:dyDescent="0.25">
      <c r="C31" s="215"/>
      <c r="D31" s="215"/>
      <c r="E31" s="215"/>
      <c r="F31" s="215"/>
      <c r="G31" s="215"/>
      <c r="H31" s="215"/>
      <c r="I31" s="215"/>
      <c r="J31" s="215"/>
    </row>
  </sheetData>
  <mergeCells count="4">
    <mergeCell ref="C27:C28"/>
    <mergeCell ref="B27:B28"/>
    <mergeCell ref="B29:B30"/>
    <mergeCell ref="C29:C30"/>
  </mergeCells>
  <pageMargins left="0.7" right="0.7" top="0.75" bottom="0.75" header="0.3" footer="0.3"/>
  <pageSetup orientation="portrait" horizontalDpi="300" verticalDpi="0" r:id="rId1"/>
  <ignoredErrors>
    <ignoredError sqref="I30:J30 F29:H30" numberStoredAsText="1"/>
  </ignoredErrors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0</xdr:rowOff>
              </from>
              <to>
                <xdr:col>11</xdr:col>
                <xdr:colOff>371475</xdr:colOff>
                <xdr:row>3</xdr:row>
                <xdr:rowOff>28575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autoPict="0" r:id="rId7">
            <anchor moveWithCells="1" sizeWithCells="1">
              <from>
                <xdr:col>1</xdr:col>
                <xdr:colOff>304800</xdr:colOff>
                <xdr:row>4</xdr:row>
                <xdr:rowOff>104775</xdr:rowOff>
              </from>
              <to>
                <xdr:col>10</xdr:col>
                <xdr:colOff>447675</xdr:colOff>
                <xdr:row>11</xdr:row>
                <xdr:rowOff>142875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A29" sqref="A29"/>
    </sheetView>
  </sheetViews>
  <sheetFormatPr defaultRowHeight="12.75" x14ac:dyDescent="0.2"/>
  <cols>
    <col min="1" max="1" width="32.85546875" style="27" customWidth="1"/>
    <col min="2" max="2" width="21.5703125" style="27" customWidth="1"/>
    <col min="3" max="14" width="9.140625" style="27"/>
    <col min="15" max="15" width="8.7109375" style="27" customWidth="1"/>
    <col min="16" max="256" width="9.140625" style="27"/>
    <col min="257" max="257" width="32.85546875" style="27" customWidth="1"/>
    <col min="258" max="258" width="21.5703125" style="27" customWidth="1"/>
    <col min="259" max="270" width="9.140625" style="27"/>
    <col min="271" max="271" width="8.7109375" style="27" customWidth="1"/>
    <col min="272" max="512" width="9.140625" style="27"/>
    <col min="513" max="513" width="32.85546875" style="27" customWidth="1"/>
    <col min="514" max="514" width="21.5703125" style="27" customWidth="1"/>
    <col min="515" max="526" width="9.140625" style="27"/>
    <col min="527" max="527" width="8.7109375" style="27" customWidth="1"/>
    <col min="528" max="768" width="9.140625" style="27"/>
    <col min="769" max="769" width="32.85546875" style="27" customWidth="1"/>
    <col min="770" max="770" width="21.5703125" style="27" customWidth="1"/>
    <col min="771" max="782" width="9.140625" style="27"/>
    <col min="783" max="783" width="8.7109375" style="27" customWidth="1"/>
    <col min="784" max="1024" width="9.140625" style="27"/>
    <col min="1025" max="1025" width="32.85546875" style="27" customWidth="1"/>
    <col min="1026" max="1026" width="21.5703125" style="27" customWidth="1"/>
    <col min="1027" max="1038" width="9.140625" style="27"/>
    <col min="1039" max="1039" width="8.7109375" style="27" customWidth="1"/>
    <col min="1040" max="1280" width="9.140625" style="27"/>
    <col min="1281" max="1281" width="32.85546875" style="27" customWidth="1"/>
    <col min="1282" max="1282" width="21.5703125" style="27" customWidth="1"/>
    <col min="1283" max="1294" width="9.140625" style="27"/>
    <col min="1295" max="1295" width="8.7109375" style="27" customWidth="1"/>
    <col min="1296" max="1536" width="9.140625" style="27"/>
    <col min="1537" max="1537" width="32.85546875" style="27" customWidth="1"/>
    <col min="1538" max="1538" width="21.5703125" style="27" customWidth="1"/>
    <col min="1539" max="1550" width="9.140625" style="27"/>
    <col min="1551" max="1551" width="8.7109375" style="27" customWidth="1"/>
    <col min="1552" max="1792" width="9.140625" style="27"/>
    <col min="1793" max="1793" width="32.85546875" style="27" customWidth="1"/>
    <col min="1794" max="1794" width="21.5703125" style="27" customWidth="1"/>
    <col min="1795" max="1806" width="9.140625" style="27"/>
    <col min="1807" max="1807" width="8.7109375" style="27" customWidth="1"/>
    <col min="1808" max="2048" width="9.140625" style="27"/>
    <col min="2049" max="2049" width="32.85546875" style="27" customWidth="1"/>
    <col min="2050" max="2050" width="21.5703125" style="27" customWidth="1"/>
    <col min="2051" max="2062" width="9.140625" style="27"/>
    <col min="2063" max="2063" width="8.7109375" style="27" customWidth="1"/>
    <col min="2064" max="2304" width="9.140625" style="27"/>
    <col min="2305" max="2305" width="32.85546875" style="27" customWidth="1"/>
    <col min="2306" max="2306" width="21.5703125" style="27" customWidth="1"/>
    <col min="2307" max="2318" width="9.140625" style="27"/>
    <col min="2319" max="2319" width="8.7109375" style="27" customWidth="1"/>
    <col min="2320" max="2560" width="9.140625" style="27"/>
    <col min="2561" max="2561" width="32.85546875" style="27" customWidth="1"/>
    <col min="2562" max="2562" width="21.5703125" style="27" customWidth="1"/>
    <col min="2563" max="2574" width="9.140625" style="27"/>
    <col min="2575" max="2575" width="8.7109375" style="27" customWidth="1"/>
    <col min="2576" max="2816" width="9.140625" style="27"/>
    <col min="2817" max="2817" width="32.85546875" style="27" customWidth="1"/>
    <col min="2818" max="2818" width="21.5703125" style="27" customWidth="1"/>
    <col min="2819" max="2830" width="9.140625" style="27"/>
    <col min="2831" max="2831" width="8.7109375" style="27" customWidth="1"/>
    <col min="2832" max="3072" width="9.140625" style="27"/>
    <col min="3073" max="3073" width="32.85546875" style="27" customWidth="1"/>
    <col min="3074" max="3074" width="21.5703125" style="27" customWidth="1"/>
    <col min="3075" max="3086" width="9.140625" style="27"/>
    <col min="3087" max="3087" width="8.7109375" style="27" customWidth="1"/>
    <col min="3088" max="3328" width="9.140625" style="27"/>
    <col min="3329" max="3329" width="32.85546875" style="27" customWidth="1"/>
    <col min="3330" max="3330" width="21.5703125" style="27" customWidth="1"/>
    <col min="3331" max="3342" width="9.140625" style="27"/>
    <col min="3343" max="3343" width="8.7109375" style="27" customWidth="1"/>
    <col min="3344" max="3584" width="9.140625" style="27"/>
    <col min="3585" max="3585" width="32.85546875" style="27" customWidth="1"/>
    <col min="3586" max="3586" width="21.5703125" style="27" customWidth="1"/>
    <col min="3587" max="3598" width="9.140625" style="27"/>
    <col min="3599" max="3599" width="8.7109375" style="27" customWidth="1"/>
    <col min="3600" max="3840" width="9.140625" style="27"/>
    <col min="3841" max="3841" width="32.85546875" style="27" customWidth="1"/>
    <col min="3842" max="3842" width="21.5703125" style="27" customWidth="1"/>
    <col min="3843" max="3854" width="9.140625" style="27"/>
    <col min="3855" max="3855" width="8.7109375" style="27" customWidth="1"/>
    <col min="3856" max="4096" width="9.140625" style="27"/>
    <col min="4097" max="4097" width="32.85546875" style="27" customWidth="1"/>
    <col min="4098" max="4098" width="21.5703125" style="27" customWidth="1"/>
    <col min="4099" max="4110" width="9.140625" style="27"/>
    <col min="4111" max="4111" width="8.7109375" style="27" customWidth="1"/>
    <col min="4112" max="4352" width="9.140625" style="27"/>
    <col min="4353" max="4353" width="32.85546875" style="27" customWidth="1"/>
    <col min="4354" max="4354" width="21.5703125" style="27" customWidth="1"/>
    <col min="4355" max="4366" width="9.140625" style="27"/>
    <col min="4367" max="4367" width="8.7109375" style="27" customWidth="1"/>
    <col min="4368" max="4608" width="9.140625" style="27"/>
    <col min="4609" max="4609" width="32.85546875" style="27" customWidth="1"/>
    <col min="4610" max="4610" width="21.5703125" style="27" customWidth="1"/>
    <col min="4611" max="4622" width="9.140625" style="27"/>
    <col min="4623" max="4623" width="8.7109375" style="27" customWidth="1"/>
    <col min="4624" max="4864" width="9.140625" style="27"/>
    <col min="4865" max="4865" width="32.85546875" style="27" customWidth="1"/>
    <col min="4866" max="4866" width="21.5703125" style="27" customWidth="1"/>
    <col min="4867" max="4878" width="9.140625" style="27"/>
    <col min="4879" max="4879" width="8.7109375" style="27" customWidth="1"/>
    <col min="4880" max="5120" width="9.140625" style="27"/>
    <col min="5121" max="5121" width="32.85546875" style="27" customWidth="1"/>
    <col min="5122" max="5122" width="21.5703125" style="27" customWidth="1"/>
    <col min="5123" max="5134" width="9.140625" style="27"/>
    <col min="5135" max="5135" width="8.7109375" style="27" customWidth="1"/>
    <col min="5136" max="5376" width="9.140625" style="27"/>
    <col min="5377" max="5377" width="32.85546875" style="27" customWidth="1"/>
    <col min="5378" max="5378" width="21.5703125" style="27" customWidth="1"/>
    <col min="5379" max="5390" width="9.140625" style="27"/>
    <col min="5391" max="5391" width="8.7109375" style="27" customWidth="1"/>
    <col min="5392" max="5632" width="9.140625" style="27"/>
    <col min="5633" max="5633" width="32.85546875" style="27" customWidth="1"/>
    <col min="5634" max="5634" width="21.5703125" style="27" customWidth="1"/>
    <col min="5635" max="5646" width="9.140625" style="27"/>
    <col min="5647" max="5647" width="8.7109375" style="27" customWidth="1"/>
    <col min="5648" max="5888" width="9.140625" style="27"/>
    <col min="5889" max="5889" width="32.85546875" style="27" customWidth="1"/>
    <col min="5890" max="5890" width="21.5703125" style="27" customWidth="1"/>
    <col min="5891" max="5902" width="9.140625" style="27"/>
    <col min="5903" max="5903" width="8.7109375" style="27" customWidth="1"/>
    <col min="5904" max="6144" width="9.140625" style="27"/>
    <col min="6145" max="6145" width="32.85546875" style="27" customWidth="1"/>
    <col min="6146" max="6146" width="21.5703125" style="27" customWidth="1"/>
    <col min="6147" max="6158" width="9.140625" style="27"/>
    <col min="6159" max="6159" width="8.7109375" style="27" customWidth="1"/>
    <col min="6160" max="6400" width="9.140625" style="27"/>
    <col min="6401" max="6401" width="32.85546875" style="27" customWidth="1"/>
    <col min="6402" max="6402" width="21.5703125" style="27" customWidth="1"/>
    <col min="6403" max="6414" width="9.140625" style="27"/>
    <col min="6415" max="6415" width="8.7109375" style="27" customWidth="1"/>
    <col min="6416" max="6656" width="9.140625" style="27"/>
    <col min="6657" max="6657" width="32.85546875" style="27" customWidth="1"/>
    <col min="6658" max="6658" width="21.5703125" style="27" customWidth="1"/>
    <col min="6659" max="6670" width="9.140625" style="27"/>
    <col min="6671" max="6671" width="8.7109375" style="27" customWidth="1"/>
    <col min="6672" max="6912" width="9.140625" style="27"/>
    <col min="6913" max="6913" width="32.85546875" style="27" customWidth="1"/>
    <col min="6914" max="6914" width="21.5703125" style="27" customWidth="1"/>
    <col min="6915" max="6926" width="9.140625" style="27"/>
    <col min="6927" max="6927" width="8.7109375" style="27" customWidth="1"/>
    <col min="6928" max="7168" width="9.140625" style="27"/>
    <col min="7169" max="7169" width="32.85546875" style="27" customWidth="1"/>
    <col min="7170" max="7170" width="21.5703125" style="27" customWidth="1"/>
    <col min="7171" max="7182" width="9.140625" style="27"/>
    <col min="7183" max="7183" width="8.7109375" style="27" customWidth="1"/>
    <col min="7184" max="7424" width="9.140625" style="27"/>
    <col min="7425" max="7425" width="32.85546875" style="27" customWidth="1"/>
    <col min="7426" max="7426" width="21.5703125" style="27" customWidth="1"/>
    <col min="7427" max="7438" width="9.140625" style="27"/>
    <col min="7439" max="7439" width="8.7109375" style="27" customWidth="1"/>
    <col min="7440" max="7680" width="9.140625" style="27"/>
    <col min="7681" max="7681" width="32.85546875" style="27" customWidth="1"/>
    <col min="7682" max="7682" width="21.5703125" style="27" customWidth="1"/>
    <col min="7683" max="7694" width="9.140625" style="27"/>
    <col min="7695" max="7695" width="8.7109375" style="27" customWidth="1"/>
    <col min="7696" max="7936" width="9.140625" style="27"/>
    <col min="7937" max="7937" width="32.85546875" style="27" customWidth="1"/>
    <col min="7938" max="7938" width="21.5703125" style="27" customWidth="1"/>
    <col min="7939" max="7950" width="9.140625" style="27"/>
    <col min="7951" max="7951" width="8.7109375" style="27" customWidth="1"/>
    <col min="7952" max="8192" width="9.140625" style="27"/>
    <col min="8193" max="8193" width="32.85546875" style="27" customWidth="1"/>
    <col min="8194" max="8194" width="21.5703125" style="27" customWidth="1"/>
    <col min="8195" max="8206" width="9.140625" style="27"/>
    <col min="8207" max="8207" width="8.7109375" style="27" customWidth="1"/>
    <col min="8208" max="8448" width="9.140625" style="27"/>
    <col min="8449" max="8449" width="32.85546875" style="27" customWidth="1"/>
    <col min="8450" max="8450" width="21.5703125" style="27" customWidth="1"/>
    <col min="8451" max="8462" width="9.140625" style="27"/>
    <col min="8463" max="8463" width="8.7109375" style="27" customWidth="1"/>
    <col min="8464" max="8704" width="9.140625" style="27"/>
    <col min="8705" max="8705" width="32.85546875" style="27" customWidth="1"/>
    <col min="8706" max="8706" width="21.5703125" style="27" customWidth="1"/>
    <col min="8707" max="8718" width="9.140625" style="27"/>
    <col min="8719" max="8719" width="8.7109375" style="27" customWidth="1"/>
    <col min="8720" max="8960" width="9.140625" style="27"/>
    <col min="8961" max="8961" width="32.85546875" style="27" customWidth="1"/>
    <col min="8962" max="8962" width="21.5703125" style="27" customWidth="1"/>
    <col min="8963" max="8974" width="9.140625" style="27"/>
    <col min="8975" max="8975" width="8.7109375" style="27" customWidth="1"/>
    <col min="8976" max="9216" width="9.140625" style="27"/>
    <col min="9217" max="9217" width="32.85546875" style="27" customWidth="1"/>
    <col min="9218" max="9218" width="21.5703125" style="27" customWidth="1"/>
    <col min="9219" max="9230" width="9.140625" style="27"/>
    <col min="9231" max="9231" width="8.7109375" style="27" customWidth="1"/>
    <col min="9232" max="9472" width="9.140625" style="27"/>
    <col min="9473" max="9473" width="32.85546875" style="27" customWidth="1"/>
    <col min="9474" max="9474" width="21.5703125" style="27" customWidth="1"/>
    <col min="9475" max="9486" width="9.140625" style="27"/>
    <col min="9487" max="9487" width="8.7109375" style="27" customWidth="1"/>
    <col min="9488" max="9728" width="9.140625" style="27"/>
    <col min="9729" max="9729" width="32.85546875" style="27" customWidth="1"/>
    <col min="9730" max="9730" width="21.5703125" style="27" customWidth="1"/>
    <col min="9731" max="9742" width="9.140625" style="27"/>
    <col min="9743" max="9743" width="8.7109375" style="27" customWidth="1"/>
    <col min="9744" max="9984" width="9.140625" style="27"/>
    <col min="9985" max="9985" width="32.85546875" style="27" customWidth="1"/>
    <col min="9986" max="9986" width="21.5703125" style="27" customWidth="1"/>
    <col min="9987" max="9998" width="9.140625" style="27"/>
    <col min="9999" max="9999" width="8.7109375" style="27" customWidth="1"/>
    <col min="10000" max="10240" width="9.140625" style="27"/>
    <col min="10241" max="10241" width="32.85546875" style="27" customWidth="1"/>
    <col min="10242" max="10242" width="21.5703125" style="27" customWidth="1"/>
    <col min="10243" max="10254" width="9.140625" style="27"/>
    <col min="10255" max="10255" width="8.7109375" style="27" customWidth="1"/>
    <col min="10256" max="10496" width="9.140625" style="27"/>
    <col min="10497" max="10497" width="32.85546875" style="27" customWidth="1"/>
    <col min="10498" max="10498" width="21.5703125" style="27" customWidth="1"/>
    <col min="10499" max="10510" width="9.140625" style="27"/>
    <col min="10511" max="10511" width="8.7109375" style="27" customWidth="1"/>
    <col min="10512" max="10752" width="9.140625" style="27"/>
    <col min="10753" max="10753" width="32.85546875" style="27" customWidth="1"/>
    <col min="10754" max="10754" width="21.5703125" style="27" customWidth="1"/>
    <col min="10755" max="10766" width="9.140625" style="27"/>
    <col min="10767" max="10767" width="8.7109375" style="27" customWidth="1"/>
    <col min="10768" max="11008" width="9.140625" style="27"/>
    <col min="11009" max="11009" width="32.85546875" style="27" customWidth="1"/>
    <col min="11010" max="11010" width="21.5703125" style="27" customWidth="1"/>
    <col min="11011" max="11022" width="9.140625" style="27"/>
    <col min="11023" max="11023" width="8.7109375" style="27" customWidth="1"/>
    <col min="11024" max="11264" width="9.140625" style="27"/>
    <col min="11265" max="11265" width="32.85546875" style="27" customWidth="1"/>
    <col min="11266" max="11266" width="21.5703125" style="27" customWidth="1"/>
    <col min="11267" max="11278" width="9.140625" style="27"/>
    <col min="11279" max="11279" width="8.7109375" style="27" customWidth="1"/>
    <col min="11280" max="11520" width="9.140625" style="27"/>
    <col min="11521" max="11521" width="32.85546875" style="27" customWidth="1"/>
    <col min="11522" max="11522" width="21.5703125" style="27" customWidth="1"/>
    <col min="11523" max="11534" width="9.140625" style="27"/>
    <col min="11535" max="11535" width="8.7109375" style="27" customWidth="1"/>
    <col min="11536" max="11776" width="9.140625" style="27"/>
    <col min="11777" max="11777" width="32.85546875" style="27" customWidth="1"/>
    <col min="11778" max="11778" width="21.5703125" style="27" customWidth="1"/>
    <col min="11779" max="11790" width="9.140625" style="27"/>
    <col min="11791" max="11791" width="8.7109375" style="27" customWidth="1"/>
    <col min="11792" max="12032" width="9.140625" style="27"/>
    <col min="12033" max="12033" width="32.85546875" style="27" customWidth="1"/>
    <col min="12034" max="12034" width="21.5703125" style="27" customWidth="1"/>
    <col min="12035" max="12046" width="9.140625" style="27"/>
    <col min="12047" max="12047" width="8.7109375" style="27" customWidth="1"/>
    <col min="12048" max="12288" width="9.140625" style="27"/>
    <col min="12289" max="12289" width="32.85546875" style="27" customWidth="1"/>
    <col min="12290" max="12290" width="21.5703125" style="27" customWidth="1"/>
    <col min="12291" max="12302" width="9.140625" style="27"/>
    <col min="12303" max="12303" width="8.7109375" style="27" customWidth="1"/>
    <col min="12304" max="12544" width="9.140625" style="27"/>
    <col min="12545" max="12545" width="32.85546875" style="27" customWidth="1"/>
    <col min="12546" max="12546" width="21.5703125" style="27" customWidth="1"/>
    <col min="12547" max="12558" width="9.140625" style="27"/>
    <col min="12559" max="12559" width="8.7109375" style="27" customWidth="1"/>
    <col min="12560" max="12800" width="9.140625" style="27"/>
    <col min="12801" max="12801" width="32.85546875" style="27" customWidth="1"/>
    <col min="12802" max="12802" width="21.5703125" style="27" customWidth="1"/>
    <col min="12803" max="12814" width="9.140625" style="27"/>
    <col min="12815" max="12815" width="8.7109375" style="27" customWidth="1"/>
    <col min="12816" max="13056" width="9.140625" style="27"/>
    <col min="13057" max="13057" width="32.85546875" style="27" customWidth="1"/>
    <col min="13058" max="13058" width="21.5703125" style="27" customWidth="1"/>
    <col min="13059" max="13070" width="9.140625" style="27"/>
    <col min="13071" max="13071" width="8.7109375" style="27" customWidth="1"/>
    <col min="13072" max="13312" width="9.140625" style="27"/>
    <col min="13313" max="13313" width="32.85546875" style="27" customWidth="1"/>
    <col min="13314" max="13314" width="21.5703125" style="27" customWidth="1"/>
    <col min="13315" max="13326" width="9.140625" style="27"/>
    <col min="13327" max="13327" width="8.7109375" style="27" customWidth="1"/>
    <col min="13328" max="13568" width="9.140625" style="27"/>
    <col min="13569" max="13569" width="32.85546875" style="27" customWidth="1"/>
    <col min="13570" max="13570" width="21.5703125" style="27" customWidth="1"/>
    <col min="13571" max="13582" width="9.140625" style="27"/>
    <col min="13583" max="13583" width="8.7109375" style="27" customWidth="1"/>
    <col min="13584" max="13824" width="9.140625" style="27"/>
    <col min="13825" max="13825" width="32.85546875" style="27" customWidth="1"/>
    <col min="13826" max="13826" width="21.5703125" style="27" customWidth="1"/>
    <col min="13827" max="13838" width="9.140625" style="27"/>
    <col min="13839" max="13839" width="8.7109375" style="27" customWidth="1"/>
    <col min="13840" max="14080" width="9.140625" style="27"/>
    <col min="14081" max="14081" width="32.85546875" style="27" customWidth="1"/>
    <col min="14082" max="14082" width="21.5703125" style="27" customWidth="1"/>
    <col min="14083" max="14094" width="9.140625" style="27"/>
    <col min="14095" max="14095" width="8.7109375" style="27" customWidth="1"/>
    <col min="14096" max="14336" width="9.140625" style="27"/>
    <col min="14337" max="14337" width="32.85546875" style="27" customWidth="1"/>
    <col min="14338" max="14338" width="21.5703125" style="27" customWidth="1"/>
    <col min="14339" max="14350" width="9.140625" style="27"/>
    <col min="14351" max="14351" width="8.7109375" style="27" customWidth="1"/>
    <col min="14352" max="14592" width="9.140625" style="27"/>
    <col min="14593" max="14593" width="32.85546875" style="27" customWidth="1"/>
    <col min="14594" max="14594" width="21.5703125" style="27" customWidth="1"/>
    <col min="14595" max="14606" width="9.140625" style="27"/>
    <col min="14607" max="14607" width="8.7109375" style="27" customWidth="1"/>
    <col min="14608" max="14848" width="9.140625" style="27"/>
    <col min="14849" max="14849" width="32.85546875" style="27" customWidth="1"/>
    <col min="14850" max="14850" width="21.5703125" style="27" customWidth="1"/>
    <col min="14851" max="14862" width="9.140625" style="27"/>
    <col min="14863" max="14863" width="8.7109375" style="27" customWidth="1"/>
    <col min="14864" max="15104" width="9.140625" style="27"/>
    <col min="15105" max="15105" width="32.85546875" style="27" customWidth="1"/>
    <col min="15106" max="15106" width="21.5703125" style="27" customWidth="1"/>
    <col min="15107" max="15118" width="9.140625" style="27"/>
    <col min="15119" max="15119" width="8.7109375" style="27" customWidth="1"/>
    <col min="15120" max="15360" width="9.140625" style="27"/>
    <col min="15361" max="15361" width="32.85546875" style="27" customWidth="1"/>
    <col min="15362" max="15362" width="21.5703125" style="27" customWidth="1"/>
    <col min="15363" max="15374" width="9.140625" style="27"/>
    <col min="15375" max="15375" width="8.7109375" style="27" customWidth="1"/>
    <col min="15376" max="15616" width="9.140625" style="27"/>
    <col min="15617" max="15617" width="32.85546875" style="27" customWidth="1"/>
    <col min="15618" max="15618" width="21.5703125" style="27" customWidth="1"/>
    <col min="15619" max="15630" width="9.140625" style="27"/>
    <col min="15631" max="15631" width="8.7109375" style="27" customWidth="1"/>
    <col min="15632" max="15872" width="9.140625" style="27"/>
    <col min="15873" max="15873" width="32.85546875" style="27" customWidth="1"/>
    <col min="15874" max="15874" width="21.5703125" style="27" customWidth="1"/>
    <col min="15875" max="15886" width="9.140625" style="27"/>
    <col min="15887" max="15887" width="8.7109375" style="27" customWidth="1"/>
    <col min="15888" max="16128" width="9.140625" style="27"/>
    <col min="16129" max="16129" width="32.85546875" style="27" customWidth="1"/>
    <col min="16130" max="16130" width="21.5703125" style="27" customWidth="1"/>
    <col min="16131" max="16142" width="9.140625" style="27"/>
    <col min="16143" max="16143" width="8.7109375" style="27" customWidth="1"/>
    <col min="16144" max="16384" width="9.140625" style="27"/>
  </cols>
  <sheetData>
    <row r="1" spans="1:17" x14ac:dyDescent="0.2">
      <c r="B1" s="113" t="s">
        <v>187</v>
      </c>
    </row>
    <row r="3" spans="1:17" x14ac:dyDescent="0.2">
      <c r="A3" s="114" t="s">
        <v>188</v>
      </c>
    </row>
    <row r="4" spans="1:17" ht="13.5" thickBot="1" x14ac:dyDescent="0.25">
      <c r="B4" s="114" t="str">
        <f>[3]CTPP!B28</f>
        <v>Medium District</v>
      </c>
      <c r="C4" s="114">
        <f>[3]CTPP!C28</f>
        <v>3</v>
      </c>
      <c r="D4" s="114">
        <f>[3]CTPP!D28</f>
        <v>4</v>
      </c>
      <c r="E4" s="114">
        <f>[3]CTPP!E28</f>
        <v>5</v>
      </c>
      <c r="F4" s="114">
        <f>[3]CTPP!F28</f>
        <v>6</v>
      </c>
      <c r="G4" s="114">
        <f>[3]CTPP!G28</f>
        <v>7</v>
      </c>
      <c r="H4" s="114">
        <f>[3]CTPP!H28</f>
        <v>8</v>
      </c>
      <c r="I4" s="114">
        <f>[3]CTPP!I28</f>
        <v>9</v>
      </c>
      <c r="J4" s="114">
        <f>[3]CTPP!J28</f>
        <v>10</v>
      </c>
      <c r="K4" s="114">
        <f>[3]CTPP!K28</f>
        <v>11</v>
      </c>
      <c r="L4" s="114">
        <f>[3]CTPP!L28</f>
        <v>12</v>
      </c>
      <c r="M4" s="114">
        <f>[3]CTPP!M28</f>
        <v>13</v>
      </c>
      <c r="N4" s="114" t="str">
        <f>[3]CTPP!N28</f>
        <v>14*</v>
      </c>
      <c r="P4" s="114" t="s">
        <v>189</v>
      </c>
      <c r="Q4" s="114" t="s">
        <v>8</v>
      </c>
    </row>
    <row r="5" spans="1:17" x14ac:dyDescent="0.2">
      <c r="B5" s="115" t="s">
        <v>190</v>
      </c>
      <c r="C5" s="116">
        <f>[3]CTPP!C29</f>
        <v>36055</v>
      </c>
      <c r="D5" s="117">
        <f>[3]CTPP!D29</f>
        <v>8891</v>
      </c>
      <c r="E5" s="117">
        <f>[3]CTPP!E29</f>
        <v>4371</v>
      </c>
      <c r="F5" s="117">
        <f>[3]CTPP!F29</f>
        <v>1609</v>
      </c>
      <c r="G5" s="117">
        <f>[3]CTPP!G29</f>
        <v>822</v>
      </c>
      <c r="H5" s="117">
        <f>[3]CTPP!H29</f>
        <v>1805</v>
      </c>
      <c r="I5" s="117">
        <f>[3]CTPP!I29</f>
        <v>1295</v>
      </c>
      <c r="J5" s="117">
        <f>[3]CTPP!J29</f>
        <v>999</v>
      </c>
      <c r="K5" s="117">
        <f>[3]CTPP!K29</f>
        <v>722</v>
      </c>
      <c r="L5" s="117">
        <f>[3]CTPP!L29</f>
        <v>377</v>
      </c>
      <c r="M5" s="117">
        <f>[3]CTPP!M29</f>
        <v>65</v>
      </c>
      <c r="N5" s="118">
        <f>[3]CTPP!N29</f>
        <v>2030</v>
      </c>
      <c r="O5" s="27">
        <f>SUM(C5:N5)</f>
        <v>59041</v>
      </c>
      <c r="P5" s="119">
        <f>INDEX($C$5:$N$16,ROWS(P$5:P5),ROWS(P$5:P5))/SUM($C5:$N5)</f>
        <v>0.6106773259260514</v>
      </c>
      <c r="Q5" s="119">
        <f t="shared" ref="Q5:Q15" si="0">N5/SUM(C5:N5)</f>
        <v>3.4382886468725123E-2</v>
      </c>
    </row>
    <row r="6" spans="1:17" x14ac:dyDescent="0.2">
      <c r="B6" s="115" t="s">
        <v>191</v>
      </c>
      <c r="C6" s="120">
        <f>[3]CTPP!C30</f>
        <v>4541</v>
      </c>
      <c r="D6" s="121">
        <f>[3]CTPP!D30</f>
        <v>3745</v>
      </c>
      <c r="E6" s="122">
        <f>[3]CTPP!E30</f>
        <v>722</v>
      </c>
      <c r="F6" s="122">
        <f>[3]CTPP!F30</f>
        <v>206</v>
      </c>
      <c r="G6" s="122">
        <f>[3]CTPP!G30</f>
        <v>91</v>
      </c>
      <c r="H6" s="122">
        <f>[3]CTPP!H30</f>
        <v>350</v>
      </c>
      <c r="I6" s="122">
        <f>[3]CTPP!I30</f>
        <v>580</v>
      </c>
      <c r="J6" s="122">
        <f>[3]CTPP!J30</f>
        <v>187</v>
      </c>
      <c r="K6" s="122">
        <f>[3]CTPP!K30</f>
        <v>114</v>
      </c>
      <c r="L6" s="122">
        <f>[3]CTPP!L30</f>
        <v>45</v>
      </c>
      <c r="M6" s="122">
        <f>[3]CTPP!M30</f>
        <v>23</v>
      </c>
      <c r="N6" s="123">
        <f>[3]CTPP!N30</f>
        <v>625</v>
      </c>
      <c r="O6" s="27">
        <f t="shared" ref="O6:O15" si="1">SUM(C6:N6)</f>
        <v>11229</v>
      </c>
      <c r="P6" s="119">
        <f>INDEX($C$5:$N$16,ROWS(P$5:P6),ROWS(P$5:P6))/SUM($C6:$N6)</f>
        <v>0.33351144358357826</v>
      </c>
      <c r="Q6" s="119">
        <f t="shared" si="0"/>
        <v>5.5659453201531747E-2</v>
      </c>
    </row>
    <row r="7" spans="1:17" x14ac:dyDescent="0.2">
      <c r="B7" s="115" t="s">
        <v>192</v>
      </c>
      <c r="C7" s="120">
        <f>[3]CTPP!C31</f>
        <v>8866</v>
      </c>
      <c r="D7" s="122">
        <f>[3]CTPP!D31</f>
        <v>3793</v>
      </c>
      <c r="E7" s="121">
        <f>[3]CTPP!E31</f>
        <v>5630</v>
      </c>
      <c r="F7" s="122">
        <f>[3]CTPP!F31</f>
        <v>557</v>
      </c>
      <c r="G7" s="122">
        <f>[3]CTPP!G31</f>
        <v>615</v>
      </c>
      <c r="H7" s="122">
        <f>[3]CTPP!H31</f>
        <v>2137</v>
      </c>
      <c r="I7" s="122">
        <f>[3]CTPP!I31</f>
        <v>367</v>
      </c>
      <c r="J7" s="122">
        <f>[3]CTPP!J31</f>
        <v>543</v>
      </c>
      <c r="K7" s="122">
        <f>[3]CTPP!K31</f>
        <v>562</v>
      </c>
      <c r="L7" s="122">
        <f>[3]CTPP!L31</f>
        <v>168</v>
      </c>
      <c r="M7" s="122">
        <f>[3]CTPP!M31</f>
        <v>82</v>
      </c>
      <c r="N7" s="123">
        <f>[3]CTPP!N31</f>
        <v>1063</v>
      </c>
      <c r="O7" s="27">
        <f t="shared" si="1"/>
        <v>24383</v>
      </c>
      <c r="P7" s="119">
        <f>INDEX($C$5:$N$16,ROWS(P$5:P7),ROWS(P$5:P7))/SUM($C7:$N7)</f>
        <v>0.23089857687733256</v>
      </c>
      <c r="Q7" s="119">
        <f t="shared" si="0"/>
        <v>4.3595947996554973E-2</v>
      </c>
    </row>
    <row r="8" spans="1:17" x14ac:dyDescent="0.2">
      <c r="B8" s="115" t="s">
        <v>193</v>
      </c>
      <c r="C8" s="120">
        <f>[3]CTPP!C32</f>
        <v>5396</v>
      </c>
      <c r="D8" s="122">
        <f>[3]CTPP!D32</f>
        <v>1712</v>
      </c>
      <c r="E8" s="122">
        <f>[3]CTPP!E32</f>
        <v>1071</v>
      </c>
      <c r="F8" s="121">
        <f>[3]CTPP!F32</f>
        <v>2123</v>
      </c>
      <c r="G8" s="122">
        <f>[3]CTPP!G32</f>
        <v>461</v>
      </c>
      <c r="H8" s="122">
        <f>[3]CTPP!H32</f>
        <v>432</v>
      </c>
      <c r="I8" s="122">
        <f>[3]CTPP!I32</f>
        <v>299</v>
      </c>
      <c r="J8" s="122">
        <f>[3]CTPP!J32</f>
        <v>209</v>
      </c>
      <c r="K8" s="122">
        <f>[3]CTPP!K32</f>
        <v>178</v>
      </c>
      <c r="L8" s="122">
        <f>[3]CTPP!L32</f>
        <v>171</v>
      </c>
      <c r="M8" s="122">
        <f>[3]CTPP!M32</f>
        <v>76</v>
      </c>
      <c r="N8" s="123">
        <f>[3]CTPP!N32</f>
        <v>515</v>
      </c>
      <c r="O8" s="27">
        <f t="shared" si="1"/>
        <v>12643</v>
      </c>
      <c r="P8" s="119">
        <f>INDEX($C$5:$N$16,ROWS(P$5:P8),ROWS(P$5:P8))/SUM($C8:$N8)</f>
        <v>0.16791900656489758</v>
      </c>
      <c r="Q8" s="119">
        <f t="shared" si="0"/>
        <v>4.0734003005615756E-2</v>
      </c>
    </row>
    <row r="9" spans="1:17" x14ac:dyDescent="0.2">
      <c r="B9" s="115" t="s">
        <v>194</v>
      </c>
      <c r="C9" s="120">
        <f>[3]CTPP!C33</f>
        <v>5097</v>
      </c>
      <c r="D9" s="122">
        <f>[3]CTPP!D33</f>
        <v>1600</v>
      </c>
      <c r="E9" s="122">
        <f>[3]CTPP!E33</f>
        <v>1560</v>
      </c>
      <c r="F9" s="122">
        <f>[3]CTPP!F33</f>
        <v>587</v>
      </c>
      <c r="G9" s="121">
        <f>[3]CTPP!G33</f>
        <v>2854</v>
      </c>
      <c r="H9" s="122">
        <f>[3]CTPP!H33</f>
        <v>534</v>
      </c>
      <c r="I9" s="122">
        <f>[3]CTPP!I33</f>
        <v>228</v>
      </c>
      <c r="J9" s="122">
        <f>[3]CTPP!J33</f>
        <v>232</v>
      </c>
      <c r="K9" s="122">
        <f>[3]CTPP!K33</f>
        <v>255</v>
      </c>
      <c r="L9" s="122">
        <f>[3]CTPP!L33</f>
        <v>380</v>
      </c>
      <c r="M9" s="122">
        <f>[3]CTPP!M33</f>
        <v>48</v>
      </c>
      <c r="N9" s="123">
        <f>[3]CTPP!N33</f>
        <v>887</v>
      </c>
      <c r="O9" s="27">
        <f t="shared" si="1"/>
        <v>14262</v>
      </c>
      <c r="P9" s="119">
        <f>INDEX($C$5:$N$16,ROWS(P$5:P9),ROWS(P$5:P9))/SUM($C9:$N9)</f>
        <v>0.20011218622914037</v>
      </c>
      <c r="Q9" s="119">
        <f t="shared" si="0"/>
        <v>6.2193240779694292E-2</v>
      </c>
    </row>
    <row r="10" spans="1:17" x14ac:dyDescent="0.2">
      <c r="B10" s="115" t="s">
        <v>195</v>
      </c>
      <c r="C10" s="120">
        <f>[3]CTPP!C34</f>
        <v>8836</v>
      </c>
      <c r="D10" s="122">
        <f>[3]CTPP!D34</f>
        <v>4645</v>
      </c>
      <c r="E10" s="122">
        <f>[3]CTPP!E34</f>
        <v>4588</v>
      </c>
      <c r="F10" s="122">
        <f>[3]CTPP!F34</f>
        <v>378</v>
      </c>
      <c r="G10" s="122">
        <f>[3]CTPP!G34</f>
        <v>421</v>
      </c>
      <c r="H10" s="121">
        <f>[3]CTPP!H34</f>
        <v>6402</v>
      </c>
      <c r="I10" s="122">
        <f>[3]CTPP!I34</f>
        <v>616</v>
      </c>
      <c r="J10" s="122">
        <f>[3]CTPP!J34</f>
        <v>1736</v>
      </c>
      <c r="K10" s="122">
        <f>[3]CTPP!K34</f>
        <v>1190</v>
      </c>
      <c r="L10" s="122">
        <f>[3]CTPP!L34</f>
        <v>148</v>
      </c>
      <c r="M10" s="122">
        <f>[3]CTPP!M34</f>
        <v>42</v>
      </c>
      <c r="N10" s="123">
        <f>[3]CTPP!N34</f>
        <v>1761</v>
      </c>
      <c r="O10" s="27">
        <f t="shared" si="1"/>
        <v>30763</v>
      </c>
      <c r="P10" s="119">
        <f>INDEX($C$5:$N$16,ROWS(P$5:P10),ROWS(P$5:P10))/SUM($C10:$N10)</f>
        <v>0.20810714169619349</v>
      </c>
      <c r="Q10" s="119">
        <f t="shared" si="0"/>
        <v>5.7244091928615543E-2</v>
      </c>
    </row>
    <row r="11" spans="1:17" x14ac:dyDescent="0.2">
      <c r="B11" s="115" t="s">
        <v>196</v>
      </c>
      <c r="C11" s="120">
        <f>[3]CTPP!C35</f>
        <v>5576</v>
      </c>
      <c r="D11" s="122">
        <f>[3]CTPP!D35</f>
        <v>4539</v>
      </c>
      <c r="E11" s="122">
        <f>[3]CTPP!E35</f>
        <v>877</v>
      </c>
      <c r="F11" s="122">
        <f>[3]CTPP!F35</f>
        <v>362</v>
      </c>
      <c r="G11" s="122">
        <f>[3]CTPP!G35</f>
        <v>274</v>
      </c>
      <c r="H11" s="122">
        <f>[3]CTPP!H35</f>
        <v>480</v>
      </c>
      <c r="I11" s="121">
        <f>[3]CTPP!I35</f>
        <v>4045</v>
      </c>
      <c r="J11" s="122">
        <f>[3]CTPP!J35</f>
        <v>310</v>
      </c>
      <c r="K11" s="122">
        <f>[3]CTPP!K35</f>
        <v>139</v>
      </c>
      <c r="L11" s="122">
        <f>[3]CTPP!L35</f>
        <v>114</v>
      </c>
      <c r="M11" s="122">
        <f>[3]CTPP!M35</f>
        <v>107</v>
      </c>
      <c r="N11" s="123">
        <f>[3]CTPP!N35</f>
        <v>1517</v>
      </c>
      <c r="O11" s="27">
        <f t="shared" si="1"/>
        <v>18340</v>
      </c>
      <c r="P11" s="119">
        <f>INDEX($C$5:$N$16,ROWS(P$5:P11),ROWS(P$5:P11))/SUM($C11:$N11)</f>
        <v>0.22055616139585604</v>
      </c>
      <c r="Q11" s="119">
        <f t="shared" si="0"/>
        <v>8.2715376226826606E-2</v>
      </c>
    </row>
    <row r="12" spans="1:17" x14ac:dyDescent="0.2">
      <c r="B12" s="115" t="s">
        <v>197</v>
      </c>
      <c r="C12" s="120">
        <f>[3]CTPP!C36</f>
        <v>3653</v>
      </c>
      <c r="D12" s="122">
        <f>[3]CTPP!D36</f>
        <v>2829</v>
      </c>
      <c r="E12" s="122">
        <f>[3]CTPP!E36</f>
        <v>1586</v>
      </c>
      <c r="F12" s="122">
        <f>[3]CTPP!F36</f>
        <v>138</v>
      </c>
      <c r="G12" s="122">
        <f>[3]CTPP!G36</f>
        <v>227</v>
      </c>
      <c r="H12" s="122">
        <f>[3]CTPP!H36</f>
        <v>1454</v>
      </c>
      <c r="I12" s="122">
        <f>[3]CTPP!I36</f>
        <v>289</v>
      </c>
      <c r="J12" s="121">
        <f>[3]CTPP!J36</f>
        <v>2583</v>
      </c>
      <c r="K12" s="122">
        <f>[3]CTPP!K36</f>
        <v>346</v>
      </c>
      <c r="L12" s="122">
        <f>[3]CTPP!L36</f>
        <v>72</v>
      </c>
      <c r="M12" s="122">
        <f>[3]CTPP!M36</f>
        <v>38</v>
      </c>
      <c r="N12" s="123">
        <f>[3]CTPP!N36</f>
        <v>907</v>
      </c>
      <c r="O12" s="27">
        <f t="shared" si="1"/>
        <v>14122</v>
      </c>
      <c r="P12" s="119">
        <f>INDEX($C$5:$N$16,ROWS(P$5:P12),ROWS(P$5:P12))/SUM($C12:$N12)</f>
        <v>0.18290610395128168</v>
      </c>
      <c r="Q12" s="119">
        <f t="shared" si="0"/>
        <v>6.4226030307321907E-2</v>
      </c>
    </row>
    <row r="13" spans="1:17" x14ac:dyDescent="0.2">
      <c r="B13" s="115" t="s">
        <v>198</v>
      </c>
      <c r="C13" s="120">
        <f>[3]CTPP!C37</f>
        <v>4237</v>
      </c>
      <c r="D13" s="122">
        <f>[3]CTPP!D37</f>
        <v>1835</v>
      </c>
      <c r="E13" s="122">
        <f>[3]CTPP!E37</f>
        <v>2149</v>
      </c>
      <c r="F13" s="122">
        <f>[3]CTPP!F37</f>
        <v>247</v>
      </c>
      <c r="G13" s="122">
        <f>[3]CTPP!G37</f>
        <v>275</v>
      </c>
      <c r="H13" s="122">
        <f>[3]CTPP!H37</f>
        <v>1441</v>
      </c>
      <c r="I13" s="122">
        <f>[3]CTPP!I37</f>
        <v>165</v>
      </c>
      <c r="J13" s="122">
        <f>[3]CTPP!J37</f>
        <v>253</v>
      </c>
      <c r="K13" s="121">
        <f>[3]CTPP!K37</f>
        <v>3790</v>
      </c>
      <c r="L13" s="122">
        <f>[3]CTPP!L37</f>
        <v>149</v>
      </c>
      <c r="M13" s="122">
        <f>[3]CTPP!M37</f>
        <v>24</v>
      </c>
      <c r="N13" s="123">
        <f>[3]CTPP!N37</f>
        <v>1443</v>
      </c>
      <c r="O13" s="27">
        <f t="shared" si="1"/>
        <v>16008</v>
      </c>
      <c r="P13" s="119">
        <f>INDEX($C$5:$N$16,ROWS(P$5:P13),ROWS(P$5:P13))/SUM($C13:$N13)</f>
        <v>0.23675662168915543</v>
      </c>
      <c r="Q13" s="119">
        <f t="shared" si="0"/>
        <v>9.0142428785607201E-2</v>
      </c>
    </row>
    <row r="14" spans="1:17" x14ac:dyDescent="0.2">
      <c r="B14" s="115" t="s">
        <v>199</v>
      </c>
      <c r="C14" s="120">
        <f>[3]CTPP!C38</f>
        <v>1342</v>
      </c>
      <c r="D14" s="122">
        <f>[3]CTPP!D38</f>
        <v>444</v>
      </c>
      <c r="E14" s="122">
        <f>[3]CTPP!E38</f>
        <v>362</v>
      </c>
      <c r="F14" s="122">
        <f>[3]CTPP!F38</f>
        <v>119</v>
      </c>
      <c r="G14" s="122">
        <f>[3]CTPP!G38</f>
        <v>385</v>
      </c>
      <c r="H14" s="122">
        <f>[3]CTPP!H38</f>
        <v>171</v>
      </c>
      <c r="I14" s="122">
        <f>[3]CTPP!I38</f>
        <v>69</v>
      </c>
      <c r="J14" s="122">
        <f>[3]CTPP!J38</f>
        <v>44</v>
      </c>
      <c r="K14" s="122">
        <f>[3]CTPP!K38</f>
        <v>200</v>
      </c>
      <c r="L14" s="121">
        <f>[3]CTPP!L38</f>
        <v>2056</v>
      </c>
      <c r="M14" s="122">
        <f>[3]CTPP!M38</f>
        <v>21</v>
      </c>
      <c r="N14" s="123">
        <f>[3]CTPP!N38</f>
        <v>1174</v>
      </c>
      <c r="O14" s="27">
        <f t="shared" si="1"/>
        <v>6387</v>
      </c>
      <c r="P14" s="119">
        <f>INDEX($C$5:$N$16,ROWS(P$5:P14),ROWS(P$5:P14))/SUM($C14:$N14)</f>
        <v>0.32190386723031156</v>
      </c>
      <c r="Q14" s="119">
        <f t="shared" si="0"/>
        <v>0.18381086582119932</v>
      </c>
    </row>
    <row r="15" spans="1:17" x14ac:dyDescent="0.2">
      <c r="B15" s="115" t="s">
        <v>200</v>
      </c>
      <c r="C15" s="120">
        <f>[3]CTPP!C39</f>
        <v>1131</v>
      </c>
      <c r="D15" s="122">
        <f>[3]CTPP!D39</f>
        <v>553</v>
      </c>
      <c r="E15" s="122">
        <f>[3]CTPP!E39</f>
        <v>213</v>
      </c>
      <c r="F15" s="122">
        <f>[3]CTPP!F39</f>
        <v>297</v>
      </c>
      <c r="G15" s="122">
        <f>[3]CTPP!G39</f>
        <v>215</v>
      </c>
      <c r="H15" s="122">
        <f>[3]CTPP!H39</f>
        <v>117</v>
      </c>
      <c r="I15" s="122">
        <f>[3]CTPP!I39</f>
        <v>156</v>
      </c>
      <c r="J15" s="122">
        <f>[3]CTPP!J39</f>
        <v>63</v>
      </c>
      <c r="K15" s="122">
        <f>[3]CTPP!K39</f>
        <v>50</v>
      </c>
      <c r="L15" s="122">
        <f>[3]CTPP!L39</f>
        <v>210</v>
      </c>
      <c r="M15" s="121">
        <f>[3]CTPP!M39</f>
        <v>824</v>
      </c>
      <c r="N15" s="123">
        <f>[3]CTPP!N39</f>
        <v>639</v>
      </c>
      <c r="O15" s="27">
        <f t="shared" si="1"/>
        <v>4468</v>
      </c>
      <c r="P15" s="119">
        <f>INDEX($C$5:$N$16,ROWS(P$5:P15),ROWS(P$5:P15))/SUM($C15:$N15)</f>
        <v>0.18442256042972247</v>
      </c>
      <c r="Q15" s="119">
        <f t="shared" si="0"/>
        <v>0.14301700984780663</v>
      </c>
    </row>
    <row r="16" spans="1:17" ht="13.5" thickBot="1" x14ac:dyDescent="0.25">
      <c r="B16" s="115" t="s">
        <v>201</v>
      </c>
      <c r="C16" s="124">
        <f>[3]CTPP!C40</f>
        <v>6657</v>
      </c>
      <c r="D16" s="125">
        <f>[3]CTPP!D40</f>
        <v>5175</v>
      </c>
      <c r="E16" s="125">
        <f>[3]CTPP!E40</f>
        <v>3480</v>
      </c>
      <c r="F16" s="125">
        <f>[3]CTPP!F40</f>
        <v>286</v>
      </c>
      <c r="G16" s="125">
        <f>[3]CTPP!G40</f>
        <v>328</v>
      </c>
      <c r="H16" s="125">
        <f>[3]CTPP!H40</f>
        <v>2917</v>
      </c>
      <c r="I16" s="125">
        <f>[3]CTPP!I40</f>
        <v>586</v>
      </c>
      <c r="J16" s="125">
        <f>[3]CTPP!J40</f>
        <v>1688</v>
      </c>
      <c r="K16" s="125">
        <f>[3]CTPP!K40</f>
        <v>1805</v>
      </c>
      <c r="L16" s="125">
        <f>[3]CTPP!L40</f>
        <v>286</v>
      </c>
      <c r="M16" s="125">
        <f>[3]CTPP!M40</f>
        <v>132</v>
      </c>
      <c r="N16" s="126">
        <f>[3]CTPP!N40</f>
        <v>0</v>
      </c>
      <c r="O16" s="27">
        <f>SUM(C16:N16)</f>
        <v>23340</v>
      </c>
    </row>
    <row r="17" spans="1:17" x14ac:dyDescent="0.2">
      <c r="A17" s="127" t="s">
        <v>202</v>
      </c>
      <c r="B17" s="115" t="s">
        <v>203</v>
      </c>
      <c r="C17" s="113">
        <f>SUM(C5:C16)</f>
        <v>91387</v>
      </c>
      <c r="D17" s="113">
        <f t="shared" ref="D17:O17" si="2">SUM(D5:D16)</f>
        <v>39761</v>
      </c>
      <c r="E17" s="113">
        <f t="shared" si="2"/>
        <v>26609</v>
      </c>
      <c r="F17" s="113">
        <f t="shared" si="2"/>
        <v>6909</v>
      </c>
      <c r="G17" s="113">
        <f t="shared" si="2"/>
        <v>6968</v>
      </c>
      <c r="H17" s="113">
        <f t="shared" si="2"/>
        <v>18240</v>
      </c>
      <c r="I17" s="113">
        <f t="shared" si="2"/>
        <v>8695</v>
      </c>
      <c r="J17" s="113">
        <f t="shared" si="2"/>
        <v>8847</v>
      </c>
      <c r="K17" s="113">
        <f t="shared" si="2"/>
        <v>9351</v>
      </c>
      <c r="L17" s="113">
        <f t="shared" si="2"/>
        <v>4176</v>
      </c>
      <c r="M17" s="113">
        <f t="shared" si="2"/>
        <v>1482</v>
      </c>
      <c r="N17" s="113">
        <f t="shared" si="2"/>
        <v>12561</v>
      </c>
      <c r="O17" s="128">
        <f t="shared" si="2"/>
        <v>234986</v>
      </c>
    </row>
    <row r="18" spans="1:17" x14ac:dyDescent="0.2">
      <c r="B18" s="115" t="s">
        <v>189</v>
      </c>
      <c r="C18" s="119">
        <f>INDEX($C$5:$N$16,COLUMNS($C18:C18),COLUMNS($C18:C18))/SUM(C5:C16)</f>
        <v>0.3945309507916881</v>
      </c>
      <c r="D18" s="119">
        <f>INDEX($C$5:$N$16,COLUMNS($C18:D18),COLUMNS($C18:D18))/SUM(D5:D16)</f>
        <v>9.4187771937325526E-2</v>
      </c>
      <c r="E18" s="119">
        <f>INDEX($C$5:$N$16,COLUMNS($C18:E18),COLUMNS($C18:E18))/SUM(E5:E16)</f>
        <v>0.21158254725844639</v>
      </c>
      <c r="F18" s="119">
        <f>INDEX($C$5:$N$16,COLUMNS($C18:F18),COLUMNS($C18:F18))/SUM(F5:F16)</f>
        <v>0.30728035895209149</v>
      </c>
      <c r="G18" s="119">
        <f>INDEX($C$5:$N$16,COLUMNS($C18:G18),COLUMNS($C18:G18))/SUM(G5:G16)</f>
        <v>0.40958668197474168</v>
      </c>
      <c r="H18" s="119">
        <f>INDEX($C$5:$N$16,COLUMNS($C18:H18),COLUMNS($C18:H18))/SUM(H5:H16)</f>
        <v>0.35098684210526315</v>
      </c>
      <c r="I18" s="119">
        <f>INDEX($C$5:$N$16,COLUMNS($C18:I18),COLUMNS($C18:I18))/SUM(I5:I16)</f>
        <v>0.46520989074180563</v>
      </c>
      <c r="J18" s="119">
        <f>INDEX($C$5:$N$16,COLUMNS($C18:J18),COLUMNS($C18:J18))/SUM(J5:J16)</f>
        <v>0.29196337741607326</v>
      </c>
      <c r="K18" s="119">
        <f>INDEX($C$5:$N$16,COLUMNS($C18:K18),COLUMNS($C18:K18))/SUM(K5:K16)</f>
        <v>0.40530424553523686</v>
      </c>
      <c r="L18" s="119">
        <f>INDEX($C$5:$N$16,COLUMNS($C18:L18),COLUMNS($C18:L18))/SUM(L5:L16)</f>
        <v>0.49233716475095785</v>
      </c>
      <c r="M18" s="119">
        <f>INDEX($C$5:$N$16,COLUMNS($C18:M18),COLUMNS($C18:M18))/SUM(M5:M16)</f>
        <v>0.5560053981106613</v>
      </c>
    </row>
    <row r="19" spans="1:17" x14ac:dyDescent="0.2">
      <c r="B19" s="114" t="s">
        <v>9</v>
      </c>
      <c r="C19" s="119">
        <f t="shared" ref="C19:M19" si="3">C16/SUM(C5:C16)</f>
        <v>7.284405878297788E-2</v>
      </c>
      <c r="D19" s="119">
        <f t="shared" si="3"/>
        <v>0.13015266215638441</v>
      </c>
      <c r="E19" s="119">
        <f t="shared" si="3"/>
        <v>0.13078281784358675</v>
      </c>
      <c r="F19" s="119">
        <f t="shared" si="3"/>
        <v>4.1395281516862066E-2</v>
      </c>
      <c r="G19" s="119">
        <f t="shared" si="3"/>
        <v>4.7072330654420208E-2</v>
      </c>
      <c r="H19" s="119">
        <f t="shared" si="3"/>
        <v>0.15992324561403509</v>
      </c>
      <c r="I19" s="119">
        <f t="shared" si="3"/>
        <v>6.7395054629097187E-2</v>
      </c>
      <c r="J19" s="119">
        <f t="shared" si="3"/>
        <v>0.19079914095173506</v>
      </c>
      <c r="K19" s="119">
        <f t="shared" si="3"/>
        <v>0.19302748369158379</v>
      </c>
      <c r="L19" s="119">
        <f t="shared" si="3"/>
        <v>6.8486590038314171E-2</v>
      </c>
      <c r="M19" s="119">
        <f t="shared" si="3"/>
        <v>8.9068825910931168E-2</v>
      </c>
    </row>
    <row r="20" spans="1:17" x14ac:dyDescent="0.2">
      <c r="B20" s="114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7" x14ac:dyDescent="0.2">
      <c r="A21" s="114" t="s">
        <v>204</v>
      </c>
    </row>
    <row r="22" spans="1:17" ht="13.5" thickBot="1" x14ac:dyDescent="0.25">
      <c r="B22" s="114" t="s">
        <v>205</v>
      </c>
      <c r="C22" s="114">
        <v>3</v>
      </c>
      <c r="D22" s="114">
        <f>C22+1</f>
        <v>4</v>
      </c>
      <c r="E22" s="114">
        <f t="shared" ref="E22:M22" si="4">D22+1</f>
        <v>5</v>
      </c>
      <c r="F22" s="114">
        <f t="shared" si="4"/>
        <v>6</v>
      </c>
      <c r="G22" s="114">
        <f t="shared" si="4"/>
        <v>7</v>
      </c>
      <c r="H22" s="114">
        <f t="shared" si="4"/>
        <v>8</v>
      </c>
      <c r="I22" s="114">
        <f t="shared" si="4"/>
        <v>9</v>
      </c>
      <c r="J22" s="114">
        <f t="shared" si="4"/>
        <v>10</v>
      </c>
      <c r="K22" s="114">
        <f t="shared" si="4"/>
        <v>11</v>
      </c>
      <c r="L22" s="114">
        <f t="shared" si="4"/>
        <v>12</v>
      </c>
      <c r="M22" s="114">
        <f t="shared" si="4"/>
        <v>13</v>
      </c>
      <c r="N22" s="114">
        <f>M22+1</f>
        <v>14</v>
      </c>
      <c r="P22" s="114" t="s">
        <v>189</v>
      </c>
      <c r="Q22" s="114" t="s">
        <v>8</v>
      </c>
    </row>
    <row r="23" spans="1:17" x14ac:dyDescent="0.2">
      <c r="B23" s="115" t="s">
        <v>190</v>
      </c>
      <c r="C23" s="129">
        <f>SUM('[3]HBW Mat'!C3:E5)</f>
        <v>31828.680390000001</v>
      </c>
      <c r="D23" s="130">
        <f>SUM('[3]HBW Mat'!F3:F5)</f>
        <v>11341.012222000001</v>
      </c>
      <c r="E23" s="130">
        <f>SUM('[3]HBW Mat'!G3:G5)</f>
        <v>5379.9588240000003</v>
      </c>
      <c r="F23" s="130">
        <f>SUM('[3]HBW Mat'!H3:H5)</f>
        <v>1861.3933599999998</v>
      </c>
      <c r="G23" s="130">
        <f>SUM('[3]HBW Mat'!I3:I5)</f>
        <v>1267.483223</v>
      </c>
      <c r="H23" s="130">
        <f>SUM('[3]HBW Mat'!J3:J5)</f>
        <v>2944.1404109999999</v>
      </c>
      <c r="I23" s="130">
        <f>SUM('[3]HBW Mat'!K3:K5)</f>
        <v>1622.3531909999999</v>
      </c>
      <c r="J23" s="130">
        <f>SUM('[3]HBW Mat'!L3:L5)</f>
        <v>1552.289661</v>
      </c>
      <c r="K23" s="130">
        <f>SUM('[3]HBW Mat'!M3:M5)</f>
        <v>1670.541011</v>
      </c>
      <c r="L23" s="130">
        <f>SUM('[3]HBW Mat'!N3:N5)</f>
        <v>772.06506000000002</v>
      </c>
      <c r="M23" s="130">
        <f>SUM('[3]HBW Mat'!O3:O5)</f>
        <v>262.47324300000002</v>
      </c>
      <c r="N23" s="131">
        <f>SUM('[3]HBW Mat'!P3:P5)</f>
        <v>2921.7601009999998</v>
      </c>
      <c r="O23" s="113">
        <f>SUM(C23:N23)</f>
        <v>63424.150697000012</v>
      </c>
      <c r="P23" s="119">
        <f>INDEX($C$23:$N$34,ROWS(P$23:P23),ROWS(P$23:P23))/SUM($C23:$N23)</f>
        <v>0.50183849590760876</v>
      </c>
      <c r="Q23" s="119">
        <f t="shared" ref="Q23:Q33" si="5">N23/SUM(C23:N23)</f>
        <v>4.6066996071548502E-2</v>
      </c>
    </row>
    <row r="24" spans="1:17" x14ac:dyDescent="0.2">
      <c r="B24" s="115" t="s">
        <v>191</v>
      </c>
      <c r="C24" s="132">
        <f>SUM('[3]HBW Mat'!C6:E6)</f>
        <v>5201.3349610000005</v>
      </c>
      <c r="D24" s="133">
        <f>'[3]HBW Mat'!F6</f>
        <v>4173.0043949999999</v>
      </c>
      <c r="E24" s="134">
        <f>'[3]HBW Mat'!G6</f>
        <v>1016.265076</v>
      </c>
      <c r="F24" s="134">
        <f>'[3]HBW Mat'!H6</f>
        <v>284.74731400000002</v>
      </c>
      <c r="G24" s="134">
        <f>'[3]HBW Mat'!I6</f>
        <v>223.76916499999999</v>
      </c>
      <c r="H24" s="134">
        <f>'[3]HBW Mat'!J6</f>
        <v>652.54992700000003</v>
      </c>
      <c r="I24" s="134">
        <f>'[3]HBW Mat'!K6</f>
        <v>562.30694600000004</v>
      </c>
      <c r="J24" s="134">
        <f>'[3]HBW Mat'!L6</f>
        <v>402.48654199999999</v>
      </c>
      <c r="K24" s="134">
        <f>'[3]HBW Mat'!M6</f>
        <v>371.37924199999998</v>
      </c>
      <c r="L24" s="134">
        <f>'[3]HBW Mat'!N6</f>
        <v>160.59716800000001</v>
      </c>
      <c r="M24" s="134">
        <f>'[3]HBW Mat'!O6</f>
        <v>59.388638</v>
      </c>
      <c r="N24" s="135">
        <f>'[3]HBW Mat'!P6</f>
        <v>713.47863800000005</v>
      </c>
      <c r="O24" s="113">
        <f t="shared" ref="O24:O34" si="6">SUM(C24:N24)</f>
        <v>13821.308012000001</v>
      </c>
      <c r="P24" s="119">
        <f>INDEX($C$23:$N$34,ROWS(P$23:P24),ROWS(P$23:P24))/SUM($C24:$N24)</f>
        <v>0.30192543219331297</v>
      </c>
      <c r="Q24" s="119">
        <f t="shared" si="5"/>
        <v>5.1621643724352302E-2</v>
      </c>
    </row>
    <row r="25" spans="1:17" x14ac:dyDescent="0.2">
      <c r="B25" s="115" t="s">
        <v>192</v>
      </c>
      <c r="C25" s="132">
        <f>SUM('[3]HBW Mat'!C7:E7)</f>
        <v>10138.772095</v>
      </c>
      <c r="D25" s="134">
        <f>'[3]HBW Mat'!F7</f>
        <v>4732.4057620000003</v>
      </c>
      <c r="E25" s="133">
        <f>'[3]HBW Mat'!G7</f>
        <v>3562.6027829999998</v>
      </c>
      <c r="F25" s="134">
        <f>'[3]HBW Mat'!H7</f>
        <v>643.59960899999999</v>
      </c>
      <c r="G25" s="134">
        <f>'[3]HBW Mat'!I7</f>
        <v>772.14428699999996</v>
      </c>
      <c r="H25" s="134">
        <f>'[3]HBW Mat'!J7</f>
        <v>2208.7470699999999</v>
      </c>
      <c r="I25" s="134">
        <f>'[3]HBW Mat'!K7</f>
        <v>618.25531000000001</v>
      </c>
      <c r="J25" s="134">
        <f>'[3]HBW Mat'!L7</f>
        <v>794.62847899999997</v>
      </c>
      <c r="K25" s="134">
        <f>'[3]HBW Mat'!M7</f>
        <v>1009.115173</v>
      </c>
      <c r="L25" s="134">
        <f>'[3]HBW Mat'!N7</f>
        <v>371.26290899999998</v>
      </c>
      <c r="M25" s="134">
        <f>'[3]HBW Mat'!O7</f>
        <v>113.167511</v>
      </c>
      <c r="N25" s="135">
        <f>'[3]HBW Mat'!P7</f>
        <v>1389.5177000000001</v>
      </c>
      <c r="O25" s="113">
        <f t="shared" si="6"/>
        <v>26354.218688000001</v>
      </c>
      <c r="P25" s="119">
        <f>INDEX($C$23:$N$34,ROWS(P$23:P25),ROWS(P$23:P25))/SUM($C25:$N25)</f>
        <v>0.13518149883996286</v>
      </c>
      <c r="Q25" s="119">
        <f t="shared" si="5"/>
        <v>5.2724678217559766E-2</v>
      </c>
    </row>
    <row r="26" spans="1:17" x14ac:dyDescent="0.2">
      <c r="B26" s="115" t="s">
        <v>193</v>
      </c>
      <c r="C26" s="132">
        <f>SUM('[3]HBW Mat'!C8:E8)</f>
        <v>6324.1186520000001</v>
      </c>
      <c r="D26" s="134">
        <f>'[3]HBW Mat'!F8</f>
        <v>2330.8452149999998</v>
      </c>
      <c r="E26" s="134">
        <f>'[3]HBW Mat'!G8</f>
        <v>1281.106812</v>
      </c>
      <c r="F26" s="133">
        <f>'[3]HBW Mat'!H8</f>
        <v>892.19964600000003</v>
      </c>
      <c r="G26" s="134">
        <f>'[3]HBW Mat'!I8</f>
        <v>545.86151099999995</v>
      </c>
      <c r="H26" s="134">
        <f>'[3]HBW Mat'!J8</f>
        <v>771.37335199999995</v>
      </c>
      <c r="I26" s="134">
        <f>'[3]HBW Mat'!K8</f>
        <v>477.13677999999999</v>
      </c>
      <c r="J26" s="134">
        <f>'[3]HBW Mat'!L8</f>
        <v>400.17712399999999</v>
      </c>
      <c r="K26" s="134">
        <f>'[3]HBW Mat'!M8</f>
        <v>521.68933100000004</v>
      </c>
      <c r="L26" s="134">
        <f>'[3]HBW Mat'!N8</f>
        <v>338.463593</v>
      </c>
      <c r="M26" s="134">
        <f>'[3]HBW Mat'!O8</f>
        <v>118.077431</v>
      </c>
      <c r="N26" s="135">
        <f>'[3]HBW Mat'!P8</f>
        <v>964.49041699999998</v>
      </c>
      <c r="O26" s="113">
        <f t="shared" si="6"/>
        <v>14965.539864000002</v>
      </c>
      <c r="P26" s="119">
        <f>INDEX($C$23:$N$34,ROWS(P$23:P26),ROWS(P$23:P26))/SUM($C26:$N26)</f>
        <v>5.9616936916937396E-2</v>
      </c>
      <c r="Q26" s="119">
        <f t="shared" si="5"/>
        <v>6.4447418921391997E-2</v>
      </c>
    </row>
    <row r="27" spans="1:17" x14ac:dyDescent="0.2">
      <c r="B27" s="115" t="s">
        <v>194</v>
      </c>
      <c r="C27" s="132">
        <f>SUM('[3]HBW Mat'!C9:E9)</f>
        <v>5951.3959950000008</v>
      </c>
      <c r="D27" s="134">
        <f>'[3]HBW Mat'!F9</f>
        <v>2285.8752439999998</v>
      </c>
      <c r="E27" s="134">
        <f>'[3]HBW Mat'!G9</f>
        <v>1510.837524</v>
      </c>
      <c r="F27" s="134">
        <f>'[3]HBW Mat'!H9</f>
        <v>607.497253</v>
      </c>
      <c r="G27" s="133">
        <f>'[3]HBW Mat'!I9</f>
        <v>1245.2308350000001</v>
      </c>
      <c r="H27" s="134">
        <f>'[3]HBW Mat'!J9</f>
        <v>882.70739700000001</v>
      </c>
      <c r="I27" s="134">
        <f>'[3]HBW Mat'!K9</f>
        <v>406.64648399999999</v>
      </c>
      <c r="J27" s="134">
        <f>'[3]HBW Mat'!L9</f>
        <v>378.39575200000002</v>
      </c>
      <c r="K27" s="134">
        <f>'[3]HBW Mat'!M9</f>
        <v>747.38256799999999</v>
      </c>
      <c r="L27" s="134">
        <f>'[3]HBW Mat'!N9</f>
        <v>503.33248900000001</v>
      </c>
      <c r="M27" s="134">
        <f>'[3]HBW Mat'!O9</f>
        <v>97.107169999999996</v>
      </c>
      <c r="N27" s="135">
        <f>'[3]HBW Mat'!P9</f>
        <v>1031.0948490000001</v>
      </c>
      <c r="O27" s="113">
        <f t="shared" si="6"/>
        <v>15647.503560000005</v>
      </c>
      <c r="P27" s="119">
        <f>INDEX($C$23:$N$34,ROWS(P$23:P27),ROWS(P$23:P27))/SUM($C27:$N27)</f>
        <v>7.9580159878231707E-2</v>
      </c>
      <c r="Q27" s="119">
        <f t="shared" si="5"/>
        <v>6.5895166282997783E-2</v>
      </c>
    </row>
    <row r="28" spans="1:17" x14ac:dyDescent="0.2">
      <c r="B28" s="115" t="s">
        <v>195</v>
      </c>
      <c r="C28" s="132">
        <f>SUM('[3]HBW Mat'!C10:E10)</f>
        <v>9654.1265879999992</v>
      </c>
      <c r="D28" s="134">
        <f>'[3]HBW Mat'!F10</f>
        <v>5251.7070309999999</v>
      </c>
      <c r="E28" s="134">
        <f>'[3]HBW Mat'!G10</f>
        <v>3423.6391600000002</v>
      </c>
      <c r="F28" s="134">
        <f>'[3]HBW Mat'!H10</f>
        <v>560.09258999999997</v>
      </c>
      <c r="G28" s="134">
        <f>'[3]HBW Mat'!I10</f>
        <v>576.60620100000006</v>
      </c>
      <c r="H28" s="133">
        <f>'[3]HBW Mat'!J10</f>
        <v>4500.8291019999997</v>
      </c>
      <c r="I28" s="134">
        <f>'[3]HBW Mat'!K10</f>
        <v>763.74084500000004</v>
      </c>
      <c r="J28" s="134">
        <f>'[3]HBW Mat'!L10</f>
        <v>1516.0336910000001</v>
      </c>
      <c r="K28" s="134">
        <f>'[3]HBW Mat'!M10</f>
        <v>1714.275269</v>
      </c>
      <c r="L28" s="134">
        <f>'[3]HBW Mat'!N10</f>
        <v>425.15417500000001</v>
      </c>
      <c r="M28" s="134">
        <f>'[3]HBW Mat'!O10</f>
        <v>134.99584999999999</v>
      </c>
      <c r="N28" s="135">
        <f>'[3]HBW Mat'!P10</f>
        <v>2101.0327149999998</v>
      </c>
      <c r="O28" s="113">
        <f t="shared" si="6"/>
        <v>30622.233217000001</v>
      </c>
      <c r="P28" s="119">
        <f>INDEX($C$23:$N$34,ROWS(P$23:P28),ROWS(P$23:P28))/SUM($C28:$N28)</f>
        <v>0.14697912690121354</v>
      </c>
      <c r="Q28" s="119">
        <f t="shared" si="5"/>
        <v>6.8611348496738861E-2</v>
      </c>
    </row>
    <row r="29" spans="1:17" x14ac:dyDescent="0.2">
      <c r="B29" s="115" t="s">
        <v>196</v>
      </c>
      <c r="C29" s="132">
        <f>SUM('[3]HBW Mat'!C11:E11)</f>
        <v>7271.080078</v>
      </c>
      <c r="D29" s="134">
        <f>'[3]HBW Mat'!F11</f>
        <v>4898.4160160000001</v>
      </c>
      <c r="E29" s="134">
        <f>'[3]HBW Mat'!G11</f>
        <v>1567.684937</v>
      </c>
      <c r="F29" s="134">
        <f>'[3]HBW Mat'!H11</f>
        <v>517.42456100000004</v>
      </c>
      <c r="G29" s="134">
        <f>'[3]HBW Mat'!I11</f>
        <v>411.98562600000002</v>
      </c>
      <c r="H29" s="134">
        <f>'[3]HBW Mat'!J11</f>
        <v>1132.540649</v>
      </c>
      <c r="I29" s="133">
        <f>'[3]HBW Mat'!K11</f>
        <v>2058.4875489999999</v>
      </c>
      <c r="J29" s="134">
        <f>'[3]HBW Mat'!L11</f>
        <v>714.83398399999999</v>
      </c>
      <c r="K29" s="134">
        <f>'[3]HBW Mat'!M11</f>
        <v>670.39953600000001</v>
      </c>
      <c r="L29" s="134">
        <f>'[3]HBW Mat'!N11</f>
        <v>317.15997299999998</v>
      </c>
      <c r="M29" s="134">
        <f>'[3]HBW Mat'!O11</f>
        <v>151.40223700000001</v>
      </c>
      <c r="N29" s="135">
        <f>'[3]HBW Mat'!P11</f>
        <v>1650.551025</v>
      </c>
      <c r="O29" s="113">
        <f t="shared" si="6"/>
        <v>21361.966171000004</v>
      </c>
      <c r="P29" s="119">
        <f>INDEX($C$23:$N$34,ROWS(P$23:P29),ROWS(P$23:P29))/SUM($C29:$N29)</f>
        <v>9.6362269864208733E-2</v>
      </c>
      <c r="Q29" s="119">
        <f t="shared" si="5"/>
        <v>7.7265875799424774E-2</v>
      </c>
    </row>
    <row r="30" spans="1:17" x14ac:dyDescent="0.2">
      <c r="B30" s="115" t="s">
        <v>197</v>
      </c>
      <c r="C30" s="132">
        <f>SUM('[3]HBW Mat'!C12:E12)</f>
        <v>6439.2506109999995</v>
      </c>
      <c r="D30" s="134">
        <f>'[3]HBW Mat'!F12</f>
        <v>3852.1628420000002</v>
      </c>
      <c r="E30" s="134">
        <f>'[3]HBW Mat'!G12</f>
        <v>1670.4335940000001</v>
      </c>
      <c r="F30" s="134">
        <f>'[3]HBW Mat'!H12</f>
        <v>381.47653200000002</v>
      </c>
      <c r="G30" s="134">
        <f>'[3]HBW Mat'!I12</f>
        <v>328.47998000000001</v>
      </c>
      <c r="H30" s="134">
        <f>'[3]HBW Mat'!J12</f>
        <v>1636.6826169999999</v>
      </c>
      <c r="I30" s="134">
        <f>'[3]HBW Mat'!K12</f>
        <v>613.80609100000004</v>
      </c>
      <c r="J30" s="133">
        <f>'[3]HBW Mat'!L12</f>
        <v>1559.980225</v>
      </c>
      <c r="K30" s="134">
        <f>'[3]HBW Mat'!M12</f>
        <v>693.39160200000003</v>
      </c>
      <c r="L30" s="134">
        <f>'[3]HBW Mat'!N12</f>
        <v>246.85730000000001</v>
      </c>
      <c r="M30" s="134">
        <f>'[3]HBW Mat'!O12</f>
        <v>90.560660999999996</v>
      </c>
      <c r="N30" s="135">
        <f>'[3]HBW Mat'!P12</f>
        <v>1483.8616939999999</v>
      </c>
      <c r="O30" s="113">
        <f t="shared" si="6"/>
        <v>18996.943748999998</v>
      </c>
      <c r="P30" s="119">
        <f>INDEX($C$23:$N$34,ROWS(P$23:P30),ROWS(P$23:P30))/SUM($C30:$N30)</f>
        <v>8.2117431393779722E-2</v>
      </c>
      <c r="Q30" s="119">
        <f t="shared" si="5"/>
        <v>7.8110548391664883E-2</v>
      </c>
    </row>
    <row r="31" spans="1:17" x14ac:dyDescent="0.2">
      <c r="B31" s="115" t="s">
        <v>198</v>
      </c>
      <c r="C31" s="132">
        <f>SUM('[3]HBW Mat'!C13:E13)</f>
        <v>5923.4399410000005</v>
      </c>
      <c r="D31" s="134">
        <f>'[3]HBW Mat'!F13</f>
        <v>2753.8266600000002</v>
      </c>
      <c r="E31" s="134">
        <f>'[3]HBW Mat'!G13</f>
        <v>1717.4578859999999</v>
      </c>
      <c r="F31" s="134">
        <f>'[3]HBW Mat'!H13</f>
        <v>395.08828699999998</v>
      </c>
      <c r="G31" s="134">
        <f>'[3]HBW Mat'!I13</f>
        <v>524.78295900000001</v>
      </c>
      <c r="H31" s="134">
        <f>'[3]HBW Mat'!J13</f>
        <v>1607.214966</v>
      </c>
      <c r="I31" s="134">
        <f>'[3]HBW Mat'!K13</f>
        <v>442.50305200000003</v>
      </c>
      <c r="J31" s="134">
        <f>'[3]HBW Mat'!L13</f>
        <v>582.56774900000005</v>
      </c>
      <c r="K31" s="133">
        <f>'[3]HBW Mat'!M13</f>
        <v>2248.939453</v>
      </c>
      <c r="L31" s="134">
        <f>'[3]HBW Mat'!N13</f>
        <v>413.69430499999999</v>
      </c>
      <c r="M31" s="134">
        <f>'[3]HBW Mat'!O13</f>
        <v>87.246375999999998</v>
      </c>
      <c r="N31" s="135">
        <f>'[3]HBW Mat'!P13</f>
        <v>1456.6807859999999</v>
      </c>
      <c r="O31" s="113">
        <f t="shared" si="6"/>
        <v>18153.442420000003</v>
      </c>
      <c r="P31" s="119">
        <f>INDEX($C$23:$N$34,ROWS(P$23:P31),ROWS(P$23:P31))/SUM($C31:$N31)</f>
        <v>0.12388501315443617</v>
      </c>
      <c r="Q31" s="119">
        <f t="shared" si="5"/>
        <v>8.0242675317335199E-2</v>
      </c>
    </row>
    <row r="32" spans="1:17" x14ac:dyDescent="0.2">
      <c r="B32" s="115" t="s">
        <v>199</v>
      </c>
      <c r="C32" s="132">
        <f>SUM('[3]HBW Mat'!C14:E14)</f>
        <v>2539.3927610000001</v>
      </c>
      <c r="D32" s="134">
        <f>'[3]HBW Mat'!F14</f>
        <v>1069.253418</v>
      </c>
      <c r="E32" s="134">
        <f>'[3]HBW Mat'!G14</f>
        <v>608.56738299999995</v>
      </c>
      <c r="F32" s="134">
        <f>'[3]HBW Mat'!H14</f>
        <v>241.396286</v>
      </c>
      <c r="G32" s="134">
        <f>'[3]HBW Mat'!I14</f>
        <v>321.71673600000003</v>
      </c>
      <c r="H32" s="134">
        <f>'[3]HBW Mat'!J14</f>
        <v>450.74893200000002</v>
      </c>
      <c r="I32" s="134">
        <f>'[3]HBW Mat'!K14</f>
        <v>208.68353300000001</v>
      </c>
      <c r="J32" s="134">
        <f>'[3]HBW Mat'!L14</f>
        <v>201.19648699999999</v>
      </c>
      <c r="K32" s="134">
        <f>'[3]HBW Mat'!M14</f>
        <v>398.60580399999998</v>
      </c>
      <c r="L32" s="133">
        <f>'[3]HBW Mat'!N14</f>
        <v>640.72247300000004</v>
      </c>
      <c r="M32" s="134">
        <f>'[3]HBW Mat'!O14</f>
        <v>63.268405999999999</v>
      </c>
      <c r="N32" s="135">
        <f>'[3]HBW Mat'!P14</f>
        <v>768.25744599999996</v>
      </c>
      <c r="O32" s="113">
        <f t="shared" si="6"/>
        <v>7511.8096650000007</v>
      </c>
      <c r="P32" s="119">
        <f>INDEX($C$23:$N$34,ROWS(P$23:P32),ROWS(P$23:P32))/SUM($C32:$N32)</f>
        <v>8.5295355123990613E-2</v>
      </c>
      <c r="Q32" s="119">
        <f t="shared" si="5"/>
        <v>0.10227328436975246</v>
      </c>
    </row>
    <row r="33" spans="1:17" x14ac:dyDescent="0.2">
      <c r="B33" s="115" t="s">
        <v>200</v>
      </c>
      <c r="C33" s="132">
        <f>SUM('[3]HBW Mat'!C15:E15)</f>
        <v>1879.0381170000001</v>
      </c>
      <c r="D33" s="134">
        <f>'[3]HBW Mat'!F15</f>
        <v>836.10443099999998</v>
      </c>
      <c r="E33" s="134">
        <f>'[3]HBW Mat'!G15</f>
        <v>407.03463699999998</v>
      </c>
      <c r="F33" s="134">
        <f>'[3]HBW Mat'!H15</f>
        <v>180.80723599999999</v>
      </c>
      <c r="G33" s="134">
        <f>'[3]HBW Mat'!I15</f>
        <v>145.67472799999999</v>
      </c>
      <c r="H33" s="134">
        <f>'[3]HBW Mat'!J15</f>
        <v>285.710846</v>
      </c>
      <c r="I33" s="134">
        <f>'[3]HBW Mat'!K15</f>
        <v>187.507599</v>
      </c>
      <c r="J33" s="134">
        <f>'[3]HBW Mat'!L15</f>
        <v>153.784988</v>
      </c>
      <c r="K33" s="134">
        <f>'[3]HBW Mat'!M15</f>
        <v>183.85836800000001</v>
      </c>
      <c r="L33" s="134">
        <f>'[3]HBW Mat'!N15</f>
        <v>156.586411</v>
      </c>
      <c r="M33" s="133">
        <f>'[3]HBW Mat'!O15</f>
        <v>104.958687</v>
      </c>
      <c r="N33" s="135">
        <f>'[3]HBW Mat'!P15</f>
        <v>477.47634900000003</v>
      </c>
      <c r="O33" s="113">
        <f t="shared" si="6"/>
        <v>4998.5423969999993</v>
      </c>
      <c r="P33" s="119">
        <f>INDEX($C$23:$N$34,ROWS(P$23:P33),ROWS(P$23:P33))/SUM($C33:$N33)</f>
        <v>2.0997858708369382E-2</v>
      </c>
      <c r="Q33" s="119">
        <f t="shared" si="5"/>
        <v>9.5523116756310686E-2</v>
      </c>
    </row>
    <row r="34" spans="1:17" ht="13.5" thickBot="1" x14ac:dyDescent="0.25">
      <c r="B34" s="115" t="s">
        <v>206</v>
      </c>
      <c r="C34" s="136">
        <f>SUM('[3]HBW Mat'!C16:E16)</f>
        <v>13021.637694999999</v>
      </c>
      <c r="D34" s="137">
        <f>'[3]HBW Mat'!F16</f>
        <v>6661.6547849999997</v>
      </c>
      <c r="E34" s="137">
        <f>'[3]HBW Mat'!G16</f>
        <v>3164.6833499999998</v>
      </c>
      <c r="F34" s="137">
        <f>'[3]HBW Mat'!H16</f>
        <v>933.33154300000001</v>
      </c>
      <c r="G34" s="137">
        <f>'[3]HBW Mat'!I16</f>
        <v>929.36669900000004</v>
      </c>
      <c r="H34" s="137">
        <f>'[3]HBW Mat'!J16</f>
        <v>2744.0554200000001</v>
      </c>
      <c r="I34" s="137">
        <f>'[3]HBW Mat'!K16</f>
        <v>1407.189697</v>
      </c>
      <c r="J34" s="137">
        <f>'[3]HBW Mat'!L16</f>
        <v>1562.025635</v>
      </c>
      <c r="K34" s="137">
        <f>'[3]HBW Mat'!M16</f>
        <v>1896.24353</v>
      </c>
      <c r="L34" s="137">
        <f>'[3]HBW Mat'!N16</f>
        <v>1035.334106</v>
      </c>
      <c r="M34" s="137">
        <f>'[3]HBW Mat'!O16</f>
        <v>308.69851699999998</v>
      </c>
      <c r="N34" s="138">
        <f>'[3]HBW Mat'!P16</f>
        <v>3747.8842770000001</v>
      </c>
      <c r="O34" s="113">
        <f t="shared" si="6"/>
        <v>37412.105253999995</v>
      </c>
    </row>
    <row r="35" spans="1:17" x14ac:dyDescent="0.2">
      <c r="B35" s="115" t="s">
        <v>203</v>
      </c>
      <c r="C35" s="113">
        <f>SUM(C23:C34)</f>
        <v>106172.26788399999</v>
      </c>
      <c r="D35" s="113">
        <f t="shared" ref="D35:N35" si="7">SUM(D23:D34)</f>
        <v>50186.268021000004</v>
      </c>
      <c r="E35" s="113">
        <f t="shared" si="7"/>
        <v>25310.271966</v>
      </c>
      <c r="F35" s="113">
        <f t="shared" si="7"/>
        <v>7499.054216999999</v>
      </c>
      <c r="G35" s="113">
        <f t="shared" si="7"/>
        <v>7293.1019500000002</v>
      </c>
      <c r="H35" s="113">
        <f t="shared" si="7"/>
        <v>19817.300689</v>
      </c>
      <c r="I35" s="113">
        <f t="shared" si="7"/>
        <v>9368.617076999999</v>
      </c>
      <c r="J35" s="113">
        <f t="shared" si="7"/>
        <v>9818.4003169999996</v>
      </c>
      <c r="K35" s="113">
        <f t="shared" si="7"/>
        <v>12125.820886999998</v>
      </c>
      <c r="L35" s="113">
        <f t="shared" si="7"/>
        <v>5381.2299620000003</v>
      </c>
      <c r="M35" s="113">
        <f t="shared" si="7"/>
        <v>1591.3447270000001</v>
      </c>
      <c r="N35" s="113">
        <f t="shared" si="7"/>
        <v>18706.085997000002</v>
      </c>
      <c r="O35" s="128">
        <f>SUM(O23:O34)</f>
        <v>273269.76369400008</v>
      </c>
    </row>
    <row r="36" spans="1:17" x14ac:dyDescent="0.2">
      <c r="B36" s="115" t="s">
        <v>189</v>
      </c>
      <c r="C36" s="119">
        <f>INDEX($C$23:$N$34,COLUMNS($C36:C36),COLUMNS($C36:C36))/SUM(C23:C34)</f>
        <v>0.29978337116030029</v>
      </c>
      <c r="D36" s="119">
        <f>INDEX($C$23:$N$34,COLUMNS($C36:D36),COLUMNS($C36:D36))/SUM(D23:D34)</f>
        <v>8.3150322977868021E-2</v>
      </c>
      <c r="E36" s="119">
        <f>INDEX($C$23:$N$34,COLUMNS($C36:E36),COLUMNS($C36:E36))/SUM(E23:E34)</f>
        <v>0.14075719090595881</v>
      </c>
      <c r="F36" s="119">
        <f>INDEX($C$23:$N$34,COLUMNS($C36:F36),COLUMNS($C36:F36))/SUM(F23:F34)</f>
        <v>0.11897495606544968</v>
      </c>
      <c r="G36" s="119">
        <f>INDEX($C$23:$N$34,COLUMNS($C36:G36),COLUMNS($C36:G36))/SUM(G23:G34)</f>
        <v>0.17074090606946746</v>
      </c>
      <c r="H36" s="119">
        <f>INDEX($C$23:$N$34,COLUMNS($C36:H36),COLUMNS($C36:H36))/SUM(H23:H34)</f>
        <v>0.22711615333657814</v>
      </c>
      <c r="I36" s="119">
        <f>INDEX($C$23:$N$34,COLUMNS($C36:I36),COLUMNS($C36:I36))/SUM(I23:I34)</f>
        <v>0.21972160160687931</v>
      </c>
      <c r="J36" s="119">
        <f>INDEX($C$23:$N$34,COLUMNS($C36:J36),COLUMNS($C36:J36))/SUM(J23:J34)</f>
        <v>0.15888333889778189</v>
      </c>
      <c r="K36" s="119">
        <f>INDEX($C$23:$N$34,COLUMNS($C36:K36),COLUMNS($C36:K36))/SUM(K23:K34)</f>
        <v>0.18546698602575196</v>
      </c>
      <c r="L36" s="119">
        <f>INDEX($C$23:$N$34,COLUMNS($C36:L36),COLUMNS($C36:L36))/SUM(L23:L34)</f>
        <v>0.11906617586026144</v>
      </c>
      <c r="M36" s="119">
        <f>INDEX($C$23:$N$34,COLUMNS($C36:M36),COLUMNS($C36:M36))/SUM(M23:M34)</f>
        <v>6.5955971210504408E-2</v>
      </c>
    </row>
    <row r="37" spans="1:17" x14ac:dyDescent="0.2">
      <c r="B37" s="114" t="s">
        <v>9</v>
      </c>
      <c r="C37" s="119">
        <f t="shared" ref="C37:M37" si="8">C34/SUM(C23:C34)</f>
        <v>0.12264631767333985</v>
      </c>
      <c r="D37" s="119">
        <f t="shared" si="8"/>
        <v>0.13273859658607187</v>
      </c>
      <c r="E37" s="119">
        <f t="shared" si="8"/>
        <v>0.12503553317211319</v>
      </c>
      <c r="F37" s="119">
        <f t="shared" si="8"/>
        <v>0.12445990067443197</v>
      </c>
      <c r="G37" s="119">
        <f t="shared" si="8"/>
        <v>0.12743092107741619</v>
      </c>
      <c r="H37" s="119">
        <f t="shared" si="8"/>
        <v>0.13846766838044419</v>
      </c>
      <c r="I37" s="119">
        <f t="shared" si="8"/>
        <v>0.15020249898511251</v>
      </c>
      <c r="J37" s="119">
        <f t="shared" si="8"/>
        <v>0.15909166305792621</v>
      </c>
      <c r="K37" s="119">
        <f t="shared" si="8"/>
        <v>0.15638063168432156</v>
      </c>
      <c r="L37" s="119">
        <f t="shared" si="8"/>
        <v>0.19239729825915214</v>
      </c>
      <c r="M37" s="119">
        <f t="shared" si="8"/>
        <v>0.19398594896654342</v>
      </c>
    </row>
    <row r="39" spans="1:17" x14ac:dyDescent="0.2">
      <c r="A39" s="114" t="s">
        <v>207</v>
      </c>
    </row>
    <row r="40" spans="1:17" ht="13.5" thickBot="1" x14ac:dyDescent="0.25">
      <c r="B40" s="114" t="s">
        <v>205</v>
      </c>
      <c r="C40" s="114">
        <v>3</v>
      </c>
      <c r="D40" s="114">
        <f>C40+1</f>
        <v>4</v>
      </c>
      <c r="E40" s="114">
        <f t="shared" ref="E40:M40" si="9">D40+1</f>
        <v>5</v>
      </c>
      <c r="F40" s="114">
        <f t="shared" si="9"/>
        <v>6</v>
      </c>
      <c r="G40" s="114">
        <f t="shared" si="9"/>
        <v>7</v>
      </c>
      <c r="H40" s="114">
        <f t="shared" si="9"/>
        <v>8</v>
      </c>
      <c r="I40" s="114">
        <f t="shared" si="9"/>
        <v>9</v>
      </c>
      <c r="J40" s="114">
        <f t="shared" si="9"/>
        <v>10</v>
      </c>
      <c r="K40" s="114">
        <f t="shared" si="9"/>
        <v>11</v>
      </c>
      <c r="L40" s="114">
        <f t="shared" si="9"/>
        <v>12</v>
      </c>
      <c r="M40" s="114">
        <f t="shared" si="9"/>
        <v>13</v>
      </c>
      <c r="N40" s="114">
        <f>M40+1</f>
        <v>14</v>
      </c>
      <c r="P40" s="114" t="s">
        <v>189</v>
      </c>
      <c r="Q40" s="114" t="s">
        <v>8</v>
      </c>
    </row>
    <row r="41" spans="1:17" x14ac:dyDescent="0.2">
      <c r="B41" s="115" t="s">
        <v>190</v>
      </c>
      <c r="C41" s="129">
        <f>C5*SUM($C$23:$N$34)/SUM($C$5:$N$16)</f>
        <v>41929.056752262557</v>
      </c>
      <c r="D41" s="130">
        <f t="shared" ref="D41:N41" si="10">D5*SUM($C$23:$N$34)/SUM($C$5:$N$16)</f>
        <v>10339.515839255759</v>
      </c>
      <c r="E41" s="130">
        <f t="shared" si="10"/>
        <v>5083.1204289041643</v>
      </c>
      <c r="F41" s="130">
        <f t="shared" si="10"/>
        <v>1871.137215764539</v>
      </c>
      <c r="G41" s="130">
        <f t="shared" si="10"/>
        <v>955.9196963073033</v>
      </c>
      <c r="H41" s="130">
        <f t="shared" si="10"/>
        <v>2099.0694061249178</v>
      </c>
      <c r="I41" s="130">
        <f t="shared" si="10"/>
        <v>1505.9805434525033</v>
      </c>
      <c r="J41" s="130">
        <f t="shared" si="10"/>
        <v>1161.7564192347884</v>
      </c>
      <c r="K41" s="130">
        <f t="shared" si="10"/>
        <v>839.62776244996712</v>
      </c>
      <c r="L41" s="130">
        <f t="shared" si="10"/>
        <v>438.42059064215738</v>
      </c>
      <c r="M41" s="130">
        <f t="shared" si="10"/>
        <v>75.589757007268503</v>
      </c>
      <c r="N41" s="131">
        <f t="shared" si="10"/>
        <v>2360.7262573039243</v>
      </c>
      <c r="O41" s="113">
        <f>SUM(C41:N41)</f>
        <v>68659.920668709834</v>
      </c>
      <c r="P41" s="119">
        <f>INDEX($C$41:$N$52,ROWS(P$41:P41),ROWS(P$41:P41))/SUM($C41:$N41)</f>
        <v>0.61067732592605151</v>
      </c>
      <c r="Q41" s="119">
        <f t="shared" ref="Q41:Q51" si="11">N41/SUM(C41:N41)</f>
        <v>3.438288646872513E-2</v>
      </c>
    </row>
    <row r="42" spans="1:17" x14ac:dyDescent="0.2">
      <c r="B42" s="115" t="s">
        <v>191</v>
      </c>
      <c r="C42" s="132">
        <f t="shared" ref="C42:N52" si="12">C6*SUM($C$23:$N$34)/SUM($C$5:$N$16)</f>
        <v>5280.8167164616352</v>
      </c>
      <c r="D42" s="133">
        <f t="shared" si="12"/>
        <v>4355.1329229572393</v>
      </c>
      <c r="E42" s="134">
        <f t="shared" si="12"/>
        <v>839.62776244996712</v>
      </c>
      <c r="F42" s="134">
        <f t="shared" si="12"/>
        <v>239.56138374611251</v>
      </c>
      <c r="G42" s="134">
        <f t="shared" si="12"/>
        <v>105.82565981017591</v>
      </c>
      <c r="H42" s="134">
        <f t="shared" si="12"/>
        <v>407.02176850067656</v>
      </c>
      <c r="I42" s="134">
        <f t="shared" si="12"/>
        <v>674.4932163725498</v>
      </c>
      <c r="J42" s="134">
        <f t="shared" si="12"/>
        <v>217.46591631321863</v>
      </c>
      <c r="K42" s="134">
        <f t="shared" si="12"/>
        <v>132.57280459736322</v>
      </c>
      <c r="L42" s="134">
        <f t="shared" si="12"/>
        <v>52.331370235801273</v>
      </c>
      <c r="M42" s="134">
        <f t="shared" si="12"/>
        <v>26.74714478718732</v>
      </c>
      <c r="N42" s="135">
        <f t="shared" si="12"/>
        <v>726.82458660835107</v>
      </c>
      <c r="O42" s="113">
        <f t="shared" ref="O42:O52" si="13">SUM(C42:N42)</f>
        <v>13058.421252840279</v>
      </c>
      <c r="P42" s="119">
        <f>INDEX($C$41:$N$52,ROWS(P$41:P42),ROWS(P$41:P42))/SUM($C42:$N42)</f>
        <v>0.3335114435835782</v>
      </c>
      <c r="Q42" s="119">
        <f t="shared" si="11"/>
        <v>5.5659453201531747E-2</v>
      </c>
    </row>
    <row r="43" spans="1:17" x14ac:dyDescent="0.2">
      <c r="B43" s="115" t="s">
        <v>192</v>
      </c>
      <c r="C43" s="132">
        <f t="shared" si="12"/>
        <v>10310.442855791423</v>
      </c>
      <c r="D43" s="134">
        <f t="shared" si="12"/>
        <v>4410.9530512087613</v>
      </c>
      <c r="E43" s="133">
        <f t="shared" si="12"/>
        <v>6547.2358761680262</v>
      </c>
      <c r="F43" s="134">
        <f t="shared" si="12"/>
        <v>647.74607158536253</v>
      </c>
      <c r="G43" s="134">
        <f t="shared" si="12"/>
        <v>715.19539322261744</v>
      </c>
      <c r="H43" s="134">
        <f t="shared" si="12"/>
        <v>2485.158626531274</v>
      </c>
      <c r="I43" s="134">
        <f t="shared" si="12"/>
        <v>426.79139725642375</v>
      </c>
      <c r="J43" s="134">
        <f t="shared" si="12"/>
        <v>631.4652008453354</v>
      </c>
      <c r="K43" s="134">
        <f t="shared" si="12"/>
        <v>653.56066827822929</v>
      </c>
      <c r="L43" s="134">
        <f t="shared" si="12"/>
        <v>195.37044888032474</v>
      </c>
      <c r="M43" s="134">
        <f t="shared" si="12"/>
        <v>95.359385763015652</v>
      </c>
      <c r="N43" s="135">
        <f t="shared" si="12"/>
        <v>1236.1832569034837</v>
      </c>
      <c r="O43" s="113">
        <f t="shared" si="13"/>
        <v>28355.462232434274</v>
      </c>
      <c r="P43" s="119">
        <f>INDEX($C$41:$N$52,ROWS(P$41:P43),ROWS(P$41:P43))/SUM($C43:$N43)</f>
        <v>0.23089857687733259</v>
      </c>
      <c r="Q43" s="119">
        <f t="shared" si="11"/>
        <v>4.3595947996554987E-2</v>
      </c>
    </row>
    <row r="44" spans="1:17" x14ac:dyDescent="0.2">
      <c r="B44" s="115" t="s">
        <v>193</v>
      </c>
      <c r="C44" s="132">
        <f t="shared" si="12"/>
        <v>6275.1127509418593</v>
      </c>
      <c r="D44" s="134">
        <f t="shared" si="12"/>
        <v>1990.9179076375951</v>
      </c>
      <c r="E44" s="134">
        <f t="shared" si="12"/>
        <v>1245.4866116120702</v>
      </c>
      <c r="F44" s="133">
        <f t="shared" si="12"/>
        <v>2468.8777557912467</v>
      </c>
      <c r="G44" s="134">
        <f t="shared" si="12"/>
        <v>536.10581508231974</v>
      </c>
      <c r="H44" s="134">
        <f t="shared" si="12"/>
        <v>502.38115426369228</v>
      </c>
      <c r="I44" s="134">
        <f t="shared" si="12"/>
        <v>347.71288223343515</v>
      </c>
      <c r="J44" s="134">
        <f t="shared" si="12"/>
        <v>243.05014176183261</v>
      </c>
      <c r="K44" s="134">
        <f t="shared" si="12"/>
        <v>206.99964226605837</v>
      </c>
      <c r="L44" s="134">
        <f t="shared" si="12"/>
        <v>198.85920689604484</v>
      </c>
      <c r="M44" s="134">
        <f t="shared" si="12"/>
        <v>88.381869731575492</v>
      </c>
      <c r="N44" s="135">
        <f t="shared" si="12"/>
        <v>598.90345936528126</v>
      </c>
      <c r="O44" s="113">
        <f t="shared" si="13"/>
        <v>14702.78919758301</v>
      </c>
      <c r="P44" s="119">
        <f>INDEX($C$41:$N$52,ROWS(P$41:P44),ROWS(P$41:P44))/SUM($C44:$N44)</f>
        <v>0.16791900656489758</v>
      </c>
      <c r="Q44" s="119">
        <f t="shared" si="11"/>
        <v>4.0734003005615763E-2</v>
      </c>
    </row>
    <row r="45" spans="1:17" x14ac:dyDescent="0.2">
      <c r="B45" s="115" t="s">
        <v>194</v>
      </c>
      <c r="C45" s="132">
        <f t="shared" si="12"/>
        <v>5927.3998687084249</v>
      </c>
      <c r="D45" s="134">
        <f t="shared" si="12"/>
        <v>1860.6709417173786</v>
      </c>
      <c r="E45" s="134">
        <f t="shared" si="12"/>
        <v>1814.1541681744443</v>
      </c>
      <c r="F45" s="134">
        <f t="shared" si="12"/>
        <v>682.6336517425633</v>
      </c>
      <c r="G45" s="133">
        <f t="shared" si="12"/>
        <v>3318.9717922883742</v>
      </c>
      <c r="H45" s="134">
        <f t="shared" si="12"/>
        <v>620.99892679817515</v>
      </c>
      <c r="I45" s="134">
        <f t="shared" si="12"/>
        <v>265.14560919472643</v>
      </c>
      <c r="J45" s="134">
        <f t="shared" si="12"/>
        <v>269.79728654901987</v>
      </c>
      <c r="K45" s="134">
        <f t="shared" si="12"/>
        <v>296.5444313362072</v>
      </c>
      <c r="L45" s="134">
        <f t="shared" si="12"/>
        <v>441.90934865787744</v>
      </c>
      <c r="M45" s="134">
        <f t="shared" si="12"/>
        <v>55.820128251521361</v>
      </c>
      <c r="N45" s="135">
        <f t="shared" si="12"/>
        <v>1031.5094533145718</v>
      </c>
      <c r="O45" s="113">
        <f t="shared" si="13"/>
        <v>16585.555606733284</v>
      </c>
      <c r="P45" s="119">
        <f>INDEX($C$41:$N$52,ROWS(P$41:P45),ROWS(P$41:P45))/SUM($C45:$N45)</f>
        <v>0.20011218622914037</v>
      </c>
      <c r="Q45" s="119">
        <f t="shared" si="11"/>
        <v>6.2193240779694299E-2</v>
      </c>
    </row>
    <row r="46" spans="1:17" x14ac:dyDescent="0.2">
      <c r="B46" s="115" t="s">
        <v>195</v>
      </c>
      <c r="C46" s="132">
        <f t="shared" si="12"/>
        <v>10275.555275634224</v>
      </c>
      <c r="D46" s="134">
        <f t="shared" si="12"/>
        <v>5401.7603276732652</v>
      </c>
      <c r="E46" s="134">
        <f t="shared" si="12"/>
        <v>5335.4739253745829</v>
      </c>
      <c r="F46" s="134">
        <f t="shared" si="12"/>
        <v>439.5835099807307</v>
      </c>
      <c r="G46" s="134">
        <f t="shared" si="12"/>
        <v>489.58904153938528</v>
      </c>
      <c r="H46" s="133">
        <f t="shared" si="12"/>
        <v>7445.0096055466611</v>
      </c>
      <c r="I46" s="134">
        <f t="shared" si="12"/>
        <v>716.35831256119081</v>
      </c>
      <c r="J46" s="134">
        <f t="shared" si="12"/>
        <v>2018.8279717633559</v>
      </c>
      <c r="K46" s="134">
        <f t="shared" si="12"/>
        <v>1383.8740129023004</v>
      </c>
      <c r="L46" s="134">
        <f t="shared" si="12"/>
        <v>172.11206210885751</v>
      </c>
      <c r="M46" s="134">
        <f t="shared" si="12"/>
        <v>48.842612220081186</v>
      </c>
      <c r="N46" s="135">
        <f t="shared" si="12"/>
        <v>2047.90095522769</v>
      </c>
      <c r="O46" s="113">
        <f t="shared" si="13"/>
        <v>35774.887612532322</v>
      </c>
      <c r="P46" s="119">
        <f>INDEX($C$41:$N$52,ROWS(P$41:P46),ROWS(P$41:P46))/SUM($C46:$N46)</f>
        <v>0.20810714169619349</v>
      </c>
      <c r="Q46" s="119">
        <f t="shared" si="11"/>
        <v>5.7244091928615549E-2</v>
      </c>
    </row>
    <row r="47" spans="1:17" x14ac:dyDescent="0.2">
      <c r="B47" s="115" t="s">
        <v>196</v>
      </c>
      <c r="C47" s="132">
        <f t="shared" si="12"/>
        <v>6484.4382318850639</v>
      </c>
      <c r="D47" s="134">
        <f t="shared" si="12"/>
        <v>5278.4908777844885</v>
      </c>
      <c r="E47" s="134">
        <f t="shared" si="12"/>
        <v>1019.8802599288382</v>
      </c>
      <c r="F47" s="134">
        <f t="shared" si="12"/>
        <v>420.97680056355694</v>
      </c>
      <c r="G47" s="134">
        <f t="shared" si="12"/>
        <v>318.63989876910108</v>
      </c>
      <c r="H47" s="134">
        <f t="shared" si="12"/>
        <v>558.20128251521362</v>
      </c>
      <c r="I47" s="133">
        <f t="shared" si="12"/>
        <v>4704.008724529248</v>
      </c>
      <c r="J47" s="134">
        <f t="shared" si="12"/>
        <v>360.5049949577421</v>
      </c>
      <c r="K47" s="134">
        <f t="shared" si="12"/>
        <v>161.64578806169726</v>
      </c>
      <c r="L47" s="134">
        <f t="shared" si="12"/>
        <v>132.57280459736322</v>
      </c>
      <c r="M47" s="134">
        <f t="shared" si="12"/>
        <v>124.4323692273497</v>
      </c>
      <c r="N47" s="135">
        <f t="shared" si="12"/>
        <v>1764.1486366157897</v>
      </c>
      <c r="O47" s="113">
        <f t="shared" si="13"/>
        <v>21327.940669435455</v>
      </c>
      <c r="P47" s="119">
        <f>INDEX($C$41:$N$52,ROWS(P$41:P47),ROWS(P$41:P47))/SUM($C47:$N47)</f>
        <v>0.22055616139585604</v>
      </c>
      <c r="Q47" s="119">
        <f t="shared" si="11"/>
        <v>8.2715376226826606E-2</v>
      </c>
    </row>
    <row r="48" spans="1:17" x14ac:dyDescent="0.2">
      <c r="B48" s="115" t="s">
        <v>197</v>
      </c>
      <c r="C48" s="132">
        <f t="shared" si="12"/>
        <v>4248.1443438084898</v>
      </c>
      <c r="D48" s="134">
        <f t="shared" si="12"/>
        <v>3289.8988088240403</v>
      </c>
      <c r="E48" s="134">
        <f t="shared" si="12"/>
        <v>1844.3900709773516</v>
      </c>
      <c r="F48" s="134">
        <f t="shared" si="12"/>
        <v>160.48286872312391</v>
      </c>
      <c r="G48" s="134">
        <f t="shared" si="12"/>
        <v>263.98268985615312</v>
      </c>
      <c r="H48" s="134">
        <f t="shared" si="12"/>
        <v>1690.8847182856678</v>
      </c>
      <c r="I48" s="134">
        <f t="shared" si="12"/>
        <v>336.08368884770152</v>
      </c>
      <c r="J48" s="133">
        <f t="shared" si="12"/>
        <v>3003.8206515349934</v>
      </c>
      <c r="K48" s="134">
        <f t="shared" si="12"/>
        <v>402.37009114638312</v>
      </c>
      <c r="L48" s="134">
        <f t="shared" si="12"/>
        <v>83.730192377282037</v>
      </c>
      <c r="M48" s="134">
        <f t="shared" si="12"/>
        <v>44.190934865787746</v>
      </c>
      <c r="N48" s="135">
        <f t="shared" si="12"/>
        <v>1054.7678400860391</v>
      </c>
      <c r="O48" s="113">
        <f t="shared" si="13"/>
        <v>16422.746899333019</v>
      </c>
      <c r="P48" s="119">
        <f>INDEX($C$41:$N$52,ROWS(P$41:P48),ROWS(P$41:P48))/SUM($C48:$N48)</f>
        <v>0.18290610395128165</v>
      </c>
      <c r="Q48" s="119">
        <f t="shared" si="11"/>
        <v>6.4226030307321894E-2</v>
      </c>
    </row>
    <row r="49" spans="1:17" x14ac:dyDescent="0.2">
      <c r="B49" s="115" t="s">
        <v>198</v>
      </c>
      <c r="C49" s="132">
        <f t="shared" si="12"/>
        <v>4927.289237535334</v>
      </c>
      <c r="D49" s="134">
        <f t="shared" si="12"/>
        <v>2133.9569862821186</v>
      </c>
      <c r="E49" s="134">
        <f t="shared" si="12"/>
        <v>2499.113658594154</v>
      </c>
      <c r="F49" s="134">
        <f t="shared" si="12"/>
        <v>287.24107662762032</v>
      </c>
      <c r="G49" s="134">
        <f t="shared" si="12"/>
        <v>319.80281810767445</v>
      </c>
      <c r="H49" s="134">
        <f t="shared" si="12"/>
        <v>1675.7667668842141</v>
      </c>
      <c r="I49" s="134">
        <f t="shared" si="12"/>
        <v>191.88169086460468</v>
      </c>
      <c r="J49" s="134">
        <f t="shared" si="12"/>
        <v>294.2185926590605</v>
      </c>
      <c r="K49" s="133">
        <f t="shared" si="12"/>
        <v>4407.4642931930402</v>
      </c>
      <c r="L49" s="134">
        <f t="shared" si="12"/>
        <v>173.27498144743089</v>
      </c>
      <c r="M49" s="134">
        <f t="shared" si="12"/>
        <v>27.91006412576068</v>
      </c>
      <c r="N49" s="135">
        <f t="shared" si="12"/>
        <v>1678.0926055613609</v>
      </c>
      <c r="O49" s="113">
        <f t="shared" si="13"/>
        <v>18616.012771882371</v>
      </c>
      <c r="P49" s="119">
        <f>INDEX($C$41:$N$52,ROWS(P$41:P49),ROWS(P$41:P49))/SUM($C49:$N49)</f>
        <v>0.23675662168915543</v>
      </c>
      <c r="Q49" s="119">
        <f t="shared" si="11"/>
        <v>9.0142428785607201E-2</v>
      </c>
    </row>
    <row r="50" spans="1:17" x14ac:dyDescent="0.2">
      <c r="B50" s="115" t="s">
        <v>199</v>
      </c>
      <c r="C50" s="132">
        <f t="shared" si="12"/>
        <v>1560.6377523654514</v>
      </c>
      <c r="D50" s="134">
        <f t="shared" si="12"/>
        <v>516.3361863265726</v>
      </c>
      <c r="E50" s="134">
        <f t="shared" si="12"/>
        <v>420.97680056355694</v>
      </c>
      <c r="F50" s="134">
        <f t="shared" si="12"/>
        <v>138.38740129023003</v>
      </c>
      <c r="G50" s="134">
        <f t="shared" si="12"/>
        <v>447.72394535074426</v>
      </c>
      <c r="H50" s="134">
        <f t="shared" si="12"/>
        <v>198.85920689604484</v>
      </c>
      <c r="I50" s="134">
        <f t="shared" si="12"/>
        <v>80.241434361561957</v>
      </c>
      <c r="J50" s="134">
        <f t="shared" si="12"/>
        <v>51.168450897227913</v>
      </c>
      <c r="K50" s="134">
        <f t="shared" si="12"/>
        <v>232.58386771467232</v>
      </c>
      <c r="L50" s="133">
        <f t="shared" si="12"/>
        <v>2390.9621601068316</v>
      </c>
      <c r="M50" s="134">
        <f t="shared" si="12"/>
        <v>24.421306110040593</v>
      </c>
      <c r="N50" s="135">
        <f t="shared" si="12"/>
        <v>1365.2673034851266</v>
      </c>
      <c r="O50" s="113">
        <f t="shared" si="13"/>
        <v>7427.5658154680614</v>
      </c>
      <c r="P50" s="119">
        <f>INDEX($C$41:$N$52,ROWS(P$41:P50),ROWS(P$41:P50))/SUM($C50:$N50)</f>
        <v>0.32190386723031156</v>
      </c>
      <c r="Q50" s="119">
        <f t="shared" si="11"/>
        <v>0.18381086582119929</v>
      </c>
    </row>
    <row r="51" spans="1:17" x14ac:dyDescent="0.2">
      <c r="B51" s="115" t="s">
        <v>200</v>
      </c>
      <c r="C51" s="132">
        <f t="shared" si="12"/>
        <v>1315.261771926472</v>
      </c>
      <c r="D51" s="134">
        <f t="shared" si="12"/>
        <v>643.09439423106903</v>
      </c>
      <c r="E51" s="134">
        <f t="shared" si="12"/>
        <v>247.70181911612605</v>
      </c>
      <c r="F51" s="134">
        <f t="shared" si="12"/>
        <v>345.3870435562884</v>
      </c>
      <c r="G51" s="134">
        <f t="shared" si="12"/>
        <v>250.02765779327277</v>
      </c>
      <c r="H51" s="134">
        <f t="shared" si="12"/>
        <v>136.06156261308331</v>
      </c>
      <c r="I51" s="134">
        <f t="shared" si="12"/>
        <v>181.41541681744442</v>
      </c>
      <c r="J51" s="134">
        <f t="shared" si="12"/>
        <v>73.263918330121783</v>
      </c>
      <c r="K51" s="134">
        <f t="shared" si="12"/>
        <v>58.145966928668081</v>
      </c>
      <c r="L51" s="134">
        <f t="shared" si="12"/>
        <v>244.21306110040595</v>
      </c>
      <c r="M51" s="133">
        <f t="shared" si="12"/>
        <v>958.24553498445005</v>
      </c>
      <c r="N51" s="135">
        <f t="shared" si="12"/>
        <v>743.1054573483782</v>
      </c>
      <c r="O51" s="113">
        <f t="shared" si="13"/>
        <v>5195.9236047457798</v>
      </c>
      <c r="P51" s="119">
        <f>INDEX($C$41:$N$52,ROWS(P$41:P51),ROWS(P$41:P51))/SUM($C51:$N51)</f>
        <v>0.18442256042972249</v>
      </c>
      <c r="Q51" s="119">
        <f t="shared" si="11"/>
        <v>0.14301700984780666</v>
      </c>
    </row>
    <row r="52" spans="1:17" ht="13.5" thickBot="1" x14ac:dyDescent="0.25">
      <c r="B52" s="115" t="s">
        <v>208</v>
      </c>
      <c r="C52" s="136">
        <f t="shared" si="12"/>
        <v>7741.5540368828688</v>
      </c>
      <c r="D52" s="137">
        <f t="shared" si="12"/>
        <v>6018.1075771171463</v>
      </c>
      <c r="E52" s="137">
        <f t="shared" si="12"/>
        <v>4046.9592982352988</v>
      </c>
      <c r="F52" s="137">
        <f t="shared" si="12"/>
        <v>332.5949308319814</v>
      </c>
      <c r="G52" s="137">
        <f t="shared" si="12"/>
        <v>381.43754305206261</v>
      </c>
      <c r="H52" s="137">
        <f t="shared" si="12"/>
        <v>3392.2357106184959</v>
      </c>
      <c r="I52" s="137">
        <f t="shared" si="12"/>
        <v>681.47073240398993</v>
      </c>
      <c r="J52" s="137">
        <f t="shared" si="12"/>
        <v>1963.0078435118346</v>
      </c>
      <c r="K52" s="137">
        <f t="shared" si="12"/>
        <v>2099.0694061249178</v>
      </c>
      <c r="L52" s="137">
        <f t="shared" si="12"/>
        <v>332.5949308319814</v>
      </c>
      <c r="M52" s="137">
        <f t="shared" si="12"/>
        <v>153.50535269168373</v>
      </c>
      <c r="N52" s="138">
        <f t="shared" si="12"/>
        <v>0</v>
      </c>
      <c r="O52" s="113">
        <f t="shared" si="13"/>
        <v>27142.537362302264</v>
      </c>
    </row>
    <row r="53" spans="1:17" x14ac:dyDescent="0.2">
      <c r="A53" s="127" t="s">
        <v>202</v>
      </c>
      <c r="B53" s="115" t="s">
        <v>203</v>
      </c>
      <c r="C53" s="113">
        <f t="shared" ref="C53:N53" si="14">SUM(C41:C52)</f>
        <v>106275.7095942038</v>
      </c>
      <c r="D53" s="113">
        <f t="shared" si="14"/>
        <v>46238.835821015433</v>
      </c>
      <c r="E53" s="113">
        <f t="shared" si="14"/>
        <v>30944.120680098578</v>
      </c>
      <c r="F53" s="113">
        <f t="shared" si="14"/>
        <v>8034.6097102033564</v>
      </c>
      <c r="G53" s="113">
        <f t="shared" si="14"/>
        <v>8103.2219511791836</v>
      </c>
      <c r="H53" s="113">
        <f t="shared" si="14"/>
        <v>21211.648735578117</v>
      </c>
      <c r="I53" s="113">
        <f t="shared" si="14"/>
        <v>10111.583648895381</v>
      </c>
      <c r="J53" s="113">
        <f t="shared" si="14"/>
        <v>10288.347388358532</v>
      </c>
      <c r="K53" s="113">
        <f t="shared" si="14"/>
        <v>10874.458734999505</v>
      </c>
      <c r="L53" s="113">
        <f t="shared" si="14"/>
        <v>4856.3511578823582</v>
      </c>
      <c r="M53" s="113">
        <f t="shared" si="14"/>
        <v>1723.4464597657222</v>
      </c>
      <c r="N53" s="113">
        <f t="shared" si="14"/>
        <v>14607.429811819997</v>
      </c>
      <c r="O53" s="128">
        <f>SUM(O41:O52)</f>
        <v>273269.76369399996</v>
      </c>
    </row>
    <row r="54" spans="1:17" x14ac:dyDescent="0.2">
      <c r="B54" s="115" t="s">
        <v>189</v>
      </c>
      <c r="C54" s="119">
        <f>INDEX($C$41:$N$52,COLUMNS($C54:C54),COLUMNS($C54:C54))/SUM(C41:C52)</f>
        <v>0.39453095079168815</v>
      </c>
      <c r="D54" s="119">
        <f>INDEX($C$41:$N$52,COLUMNS($C54:D54),COLUMNS($C54:D54))/SUM(D41:D52)</f>
        <v>9.4187771937325512E-2</v>
      </c>
      <c r="E54" s="119">
        <f>INDEX($C$41:$N$52,COLUMNS($C54:E54),COLUMNS($C54:E54))/SUM(E41:E52)</f>
        <v>0.21158254725844641</v>
      </c>
      <c r="F54" s="119">
        <f>INDEX($C$41:$N$52,COLUMNS($C54:F54),COLUMNS($C54:F54))/SUM(F41:F52)</f>
        <v>0.30728035895209144</v>
      </c>
      <c r="G54" s="119">
        <f>INDEX($C$41:$N$52,COLUMNS($C54:G54),COLUMNS($C54:G54))/SUM(G41:G52)</f>
        <v>0.40958668197474168</v>
      </c>
      <c r="H54" s="119">
        <f>INDEX($C$41:$N$52,COLUMNS($C54:H54),COLUMNS($C54:H54))/SUM(H41:H52)</f>
        <v>0.35098684210526315</v>
      </c>
      <c r="I54" s="119">
        <f>INDEX($C$41:$N$52,COLUMNS($C54:I54),COLUMNS($C54:I54))/SUM(I41:I52)</f>
        <v>0.46520989074180558</v>
      </c>
      <c r="J54" s="119">
        <f>INDEX($C$41:$N$52,COLUMNS($C54:J54),COLUMNS($C54:J54))/SUM(J41:J52)</f>
        <v>0.29196337741607326</v>
      </c>
      <c r="K54" s="119">
        <f>INDEX($C$41:$N$52,COLUMNS($C54:K54),COLUMNS($C54:K54))/SUM(K41:K52)</f>
        <v>0.40530424553523681</v>
      </c>
      <c r="L54" s="119">
        <f>INDEX($C$41:$N$52,COLUMNS($C54:L54),COLUMNS($C54:L54))/SUM(L41:L52)</f>
        <v>0.49233716475095785</v>
      </c>
      <c r="M54" s="119">
        <f>INDEX($C$41:$N$52,COLUMNS($C54:M54),COLUMNS($C54:M54))/SUM(M41:M52)</f>
        <v>0.55600539811066119</v>
      </c>
    </row>
    <row r="55" spans="1:17" x14ac:dyDescent="0.2">
      <c r="B55" s="114" t="s">
        <v>9</v>
      </c>
      <c r="C55" s="119">
        <f t="shared" ref="C55:M55" si="15">C52/SUM(C41:C52)</f>
        <v>7.2844058782977894E-2</v>
      </c>
      <c r="D55" s="119">
        <f t="shared" si="15"/>
        <v>0.13015266215638438</v>
      </c>
      <c r="E55" s="119">
        <f t="shared" si="15"/>
        <v>0.13078281784358678</v>
      </c>
      <c r="F55" s="119">
        <f t="shared" si="15"/>
        <v>4.1395281516862059E-2</v>
      </c>
      <c r="G55" s="119">
        <f t="shared" si="15"/>
        <v>4.7072330654420208E-2</v>
      </c>
      <c r="H55" s="119">
        <f t="shared" si="15"/>
        <v>0.15992324561403509</v>
      </c>
      <c r="I55" s="119">
        <f t="shared" si="15"/>
        <v>6.7395054629097173E-2</v>
      </c>
      <c r="J55" s="119">
        <f t="shared" si="15"/>
        <v>0.19079914095173503</v>
      </c>
      <c r="K55" s="119">
        <f t="shared" si="15"/>
        <v>0.19302748369158379</v>
      </c>
      <c r="L55" s="119">
        <f t="shared" si="15"/>
        <v>6.8486590038314171E-2</v>
      </c>
      <c r="M55" s="119">
        <f t="shared" si="15"/>
        <v>8.9068825910931154E-2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zoomScaleNormal="100" workbookViewId="0">
      <selection activeCell="O42" sqref="O42"/>
    </sheetView>
  </sheetViews>
  <sheetFormatPr defaultRowHeight="12.75" x14ac:dyDescent="0.2"/>
  <cols>
    <col min="1" max="1" width="9.140625" style="27"/>
    <col min="2" max="2" width="21.28515625" style="27" customWidth="1"/>
    <col min="3" max="3" width="9.5703125" style="27" customWidth="1"/>
    <col min="4" max="4" width="16.28515625" style="27" customWidth="1"/>
    <col min="5" max="5" width="13.7109375" style="27" customWidth="1"/>
    <col min="6" max="6" width="20.5703125" style="27" customWidth="1"/>
    <col min="7" max="7" width="17.85546875" style="27" customWidth="1"/>
    <col min="8" max="8" width="19.85546875" style="27" customWidth="1"/>
    <col min="9" max="9" width="23.5703125" style="27" customWidth="1"/>
    <col min="10" max="257" width="9.140625" style="27"/>
    <col min="258" max="258" width="21.28515625" style="27" customWidth="1"/>
    <col min="259" max="259" width="9.5703125" style="27" customWidth="1"/>
    <col min="260" max="260" width="16.28515625" style="27" customWidth="1"/>
    <col min="261" max="261" width="13.7109375" style="27" customWidth="1"/>
    <col min="262" max="262" width="20.5703125" style="27" customWidth="1"/>
    <col min="263" max="263" width="17.85546875" style="27" customWidth="1"/>
    <col min="264" max="264" width="19.85546875" style="27" customWidth="1"/>
    <col min="265" max="265" width="23.5703125" style="27" customWidth="1"/>
    <col min="266" max="513" width="9.140625" style="27"/>
    <col min="514" max="514" width="21.28515625" style="27" customWidth="1"/>
    <col min="515" max="515" width="9.5703125" style="27" customWidth="1"/>
    <col min="516" max="516" width="16.28515625" style="27" customWidth="1"/>
    <col min="517" max="517" width="13.7109375" style="27" customWidth="1"/>
    <col min="518" max="518" width="20.5703125" style="27" customWidth="1"/>
    <col min="519" max="519" width="17.85546875" style="27" customWidth="1"/>
    <col min="520" max="520" width="19.85546875" style="27" customWidth="1"/>
    <col min="521" max="521" width="23.5703125" style="27" customWidth="1"/>
    <col min="522" max="769" width="9.140625" style="27"/>
    <col min="770" max="770" width="21.28515625" style="27" customWidth="1"/>
    <col min="771" max="771" width="9.5703125" style="27" customWidth="1"/>
    <col min="772" max="772" width="16.28515625" style="27" customWidth="1"/>
    <col min="773" max="773" width="13.7109375" style="27" customWidth="1"/>
    <col min="774" max="774" width="20.5703125" style="27" customWidth="1"/>
    <col min="775" max="775" width="17.85546875" style="27" customWidth="1"/>
    <col min="776" max="776" width="19.85546875" style="27" customWidth="1"/>
    <col min="777" max="777" width="23.5703125" style="27" customWidth="1"/>
    <col min="778" max="1025" width="9.140625" style="27"/>
    <col min="1026" max="1026" width="21.28515625" style="27" customWidth="1"/>
    <col min="1027" max="1027" width="9.5703125" style="27" customWidth="1"/>
    <col min="1028" max="1028" width="16.28515625" style="27" customWidth="1"/>
    <col min="1029" max="1029" width="13.7109375" style="27" customWidth="1"/>
    <col min="1030" max="1030" width="20.5703125" style="27" customWidth="1"/>
    <col min="1031" max="1031" width="17.85546875" style="27" customWidth="1"/>
    <col min="1032" max="1032" width="19.85546875" style="27" customWidth="1"/>
    <col min="1033" max="1033" width="23.5703125" style="27" customWidth="1"/>
    <col min="1034" max="1281" width="9.140625" style="27"/>
    <col min="1282" max="1282" width="21.28515625" style="27" customWidth="1"/>
    <col min="1283" max="1283" width="9.5703125" style="27" customWidth="1"/>
    <col min="1284" max="1284" width="16.28515625" style="27" customWidth="1"/>
    <col min="1285" max="1285" width="13.7109375" style="27" customWidth="1"/>
    <col min="1286" max="1286" width="20.5703125" style="27" customWidth="1"/>
    <col min="1287" max="1287" width="17.85546875" style="27" customWidth="1"/>
    <col min="1288" max="1288" width="19.85546875" style="27" customWidth="1"/>
    <col min="1289" max="1289" width="23.5703125" style="27" customWidth="1"/>
    <col min="1290" max="1537" width="9.140625" style="27"/>
    <col min="1538" max="1538" width="21.28515625" style="27" customWidth="1"/>
    <col min="1539" max="1539" width="9.5703125" style="27" customWidth="1"/>
    <col min="1540" max="1540" width="16.28515625" style="27" customWidth="1"/>
    <col min="1541" max="1541" width="13.7109375" style="27" customWidth="1"/>
    <col min="1542" max="1542" width="20.5703125" style="27" customWidth="1"/>
    <col min="1543" max="1543" width="17.85546875" style="27" customWidth="1"/>
    <col min="1544" max="1544" width="19.85546875" style="27" customWidth="1"/>
    <col min="1545" max="1545" width="23.5703125" style="27" customWidth="1"/>
    <col min="1546" max="1793" width="9.140625" style="27"/>
    <col min="1794" max="1794" width="21.28515625" style="27" customWidth="1"/>
    <col min="1795" max="1795" width="9.5703125" style="27" customWidth="1"/>
    <col min="1796" max="1796" width="16.28515625" style="27" customWidth="1"/>
    <col min="1797" max="1797" width="13.7109375" style="27" customWidth="1"/>
    <col min="1798" max="1798" width="20.5703125" style="27" customWidth="1"/>
    <col min="1799" max="1799" width="17.85546875" style="27" customWidth="1"/>
    <col min="1800" max="1800" width="19.85546875" style="27" customWidth="1"/>
    <col min="1801" max="1801" width="23.5703125" style="27" customWidth="1"/>
    <col min="1802" max="2049" width="9.140625" style="27"/>
    <col min="2050" max="2050" width="21.28515625" style="27" customWidth="1"/>
    <col min="2051" max="2051" width="9.5703125" style="27" customWidth="1"/>
    <col min="2052" max="2052" width="16.28515625" style="27" customWidth="1"/>
    <col min="2053" max="2053" width="13.7109375" style="27" customWidth="1"/>
    <col min="2054" max="2054" width="20.5703125" style="27" customWidth="1"/>
    <col min="2055" max="2055" width="17.85546875" style="27" customWidth="1"/>
    <col min="2056" max="2056" width="19.85546875" style="27" customWidth="1"/>
    <col min="2057" max="2057" width="23.5703125" style="27" customWidth="1"/>
    <col min="2058" max="2305" width="9.140625" style="27"/>
    <col min="2306" max="2306" width="21.28515625" style="27" customWidth="1"/>
    <col min="2307" max="2307" width="9.5703125" style="27" customWidth="1"/>
    <col min="2308" max="2308" width="16.28515625" style="27" customWidth="1"/>
    <col min="2309" max="2309" width="13.7109375" style="27" customWidth="1"/>
    <col min="2310" max="2310" width="20.5703125" style="27" customWidth="1"/>
    <col min="2311" max="2311" width="17.85546875" style="27" customWidth="1"/>
    <col min="2312" max="2312" width="19.85546875" style="27" customWidth="1"/>
    <col min="2313" max="2313" width="23.5703125" style="27" customWidth="1"/>
    <col min="2314" max="2561" width="9.140625" style="27"/>
    <col min="2562" max="2562" width="21.28515625" style="27" customWidth="1"/>
    <col min="2563" max="2563" width="9.5703125" style="27" customWidth="1"/>
    <col min="2564" max="2564" width="16.28515625" style="27" customWidth="1"/>
    <col min="2565" max="2565" width="13.7109375" style="27" customWidth="1"/>
    <col min="2566" max="2566" width="20.5703125" style="27" customWidth="1"/>
    <col min="2567" max="2567" width="17.85546875" style="27" customWidth="1"/>
    <col min="2568" max="2568" width="19.85546875" style="27" customWidth="1"/>
    <col min="2569" max="2569" width="23.5703125" style="27" customWidth="1"/>
    <col min="2570" max="2817" width="9.140625" style="27"/>
    <col min="2818" max="2818" width="21.28515625" style="27" customWidth="1"/>
    <col min="2819" max="2819" width="9.5703125" style="27" customWidth="1"/>
    <col min="2820" max="2820" width="16.28515625" style="27" customWidth="1"/>
    <col min="2821" max="2821" width="13.7109375" style="27" customWidth="1"/>
    <col min="2822" max="2822" width="20.5703125" style="27" customWidth="1"/>
    <col min="2823" max="2823" width="17.85546875" style="27" customWidth="1"/>
    <col min="2824" max="2824" width="19.85546875" style="27" customWidth="1"/>
    <col min="2825" max="2825" width="23.5703125" style="27" customWidth="1"/>
    <col min="2826" max="3073" width="9.140625" style="27"/>
    <col min="3074" max="3074" width="21.28515625" style="27" customWidth="1"/>
    <col min="3075" max="3075" width="9.5703125" style="27" customWidth="1"/>
    <col min="3076" max="3076" width="16.28515625" style="27" customWidth="1"/>
    <col min="3077" max="3077" width="13.7109375" style="27" customWidth="1"/>
    <col min="3078" max="3078" width="20.5703125" style="27" customWidth="1"/>
    <col min="3079" max="3079" width="17.85546875" style="27" customWidth="1"/>
    <col min="3080" max="3080" width="19.85546875" style="27" customWidth="1"/>
    <col min="3081" max="3081" width="23.5703125" style="27" customWidth="1"/>
    <col min="3082" max="3329" width="9.140625" style="27"/>
    <col min="3330" max="3330" width="21.28515625" style="27" customWidth="1"/>
    <col min="3331" max="3331" width="9.5703125" style="27" customWidth="1"/>
    <col min="3332" max="3332" width="16.28515625" style="27" customWidth="1"/>
    <col min="3333" max="3333" width="13.7109375" style="27" customWidth="1"/>
    <col min="3334" max="3334" width="20.5703125" style="27" customWidth="1"/>
    <col min="3335" max="3335" width="17.85546875" style="27" customWidth="1"/>
    <col min="3336" max="3336" width="19.85546875" style="27" customWidth="1"/>
    <col min="3337" max="3337" width="23.5703125" style="27" customWidth="1"/>
    <col min="3338" max="3585" width="9.140625" style="27"/>
    <col min="3586" max="3586" width="21.28515625" style="27" customWidth="1"/>
    <col min="3587" max="3587" width="9.5703125" style="27" customWidth="1"/>
    <col min="3588" max="3588" width="16.28515625" style="27" customWidth="1"/>
    <col min="3589" max="3589" width="13.7109375" style="27" customWidth="1"/>
    <col min="3590" max="3590" width="20.5703125" style="27" customWidth="1"/>
    <col min="3591" max="3591" width="17.85546875" style="27" customWidth="1"/>
    <col min="3592" max="3592" width="19.85546875" style="27" customWidth="1"/>
    <col min="3593" max="3593" width="23.5703125" style="27" customWidth="1"/>
    <col min="3594" max="3841" width="9.140625" style="27"/>
    <col min="3842" max="3842" width="21.28515625" style="27" customWidth="1"/>
    <col min="3843" max="3843" width="9.5703125" style="27" customWidth="1"/>
    <col min="3844" max="3844" width="16.28515625" style="27" customWidth="1"/>
    <col min="3845" max="3845" width="13.7109375" style="27" customWidth="1"/>
    <col min="3846" max="3846" width="20.5703125" style="27" customWidth="1"/>
    <col min="3847" max="3847" width="17.85546875" style="27" customWidth="1"/>
    <col min="3848" max="3848" width="19.85546875" style="27" customWidth="1"/>
    <col min="3849" max="3849" width="23.5703125" style="27" customWidth="1"/>
    <col min="3850" max="4097" width="9.140625" style="27"/>
    <col min="4098" max="4098" width="21.28515625" style="27" customWidth="1"/>
    <col min="4099" max="4099" width="9.5703125" style="27" customWidth="1"/>
    <col min="4100" max="4100" width="16.28515625" style="27" customWidth="1"/>
    <col min="4101" max="4101" width="13.7109375" style="27" customWidth="1"/>
    <col min="4102" max="4102" width="20.5703125" style="27" customWidth="1"/>
    <col min="4103" max="4103" width="17.85546875" style="27" customWidth="1"/>
    <col min="4104" max="4104" width="19.85546875" style="27" customWidth="1"/>
    <col min="4105" max="4105" width="23.5703125" style="27" customWidth="1"/>
    <col min="4106" max="4353" width="9.140625" style="27"/>
    <col min="4354" max="4354" width="21.28515625" style="27" customWidth="1"/>
    <col min="4355" max="4355" width="9.5703125" style="27" customWidth="1"/>
    <col min="4356" max="4356" width="16.28515625" style="27" customWidth="1"/>
    <col min="4357" max="4357" width="13.7109375" style="27" customWidth="1"/>
    <col min="4358" max="4358" width="20.5703125" style="27" customWidth="1"/>
    <col min="4359" max="4359" width="17.85546875" style="27" customWidth="1"/>
    <col min="4360" max="4360" width="19.85546875" style="27" customWidth="1"/>
    <col min="4361" max="4361" width="23.5703125" style="27" customWidth="1"/>
    <col min="4362" max="4609" width="9.140625" style="27"/>
    <col min="4610" max="4610" width="21.28515625" style="27" customWidth="1"/>
    <col min="4611" max="4611" width="9.5703125" style="27" customWidth="1"/>
    <col min="4612" max="4612" width="16.28515625" style="27" customWidth="1"/>
    <col min="4613" max="4613" width="13.7109375" style="27" customWidth="1"/>
    <col min="4614" max="4614" width="20.5703125" style="27" customWidth="1"/>
    <col min="4615" max="4615" width="17.85546875" style="27" customWidth="1"/>
    <col min="4616" max="4616" width="19.85546875" style="27" customWidth="1"/>
    <col min="4617" max="4617" width="23.5703125" style="27" customWidth="1"/>
    <col min="4618" max="4865" width="9.140625" style="27"/>
    <col min="4866" max="4866" width="21.28515625" style="27" customWidth="1"/>
    <col min="4867" max="4867" width="9.5703125" style="27" customWidth="1"/>
    <col min="4868" max="4868" width="16.28515625" style="27" customWidth="1"/>
    <col min="4869" max="4869" width="13.7109375" style="27" customWidth="1"/>
    <col min="4870" max="4870" width="20.5703125" style="27" customWidth="1"/>
    <col min="4871" max="4871" width="17.85546875" style="27" customWidth="1"/>
    <col min="4872" max="4872" width="19.85546875" style="27" customWidth="1"/>
    <col min="4873" max="4873" width="23.5703125" style="27" customWidth="1"/>
    <col min="4874" max="5121" width="9.140625" style="27"/>
    <col min="5122" max="5122" width="21.28515625" style="27" customWidth="1"/>
    <col min="5123" max="5123" width="9.5703125" style="27" customWidth="1"/>
    <col min="5124" max="5124" width="16.28515625" style="27" customWidth="1"/>
    <col min="5125" max="5125" width="13.7109375" style="27" customWidth="1"/>
    <col min="5126" max="5126" width="20.5703125" style="27" customWidth="1"/>
    <col min="5127" max="5127" width="17.85546875" style="27" customWidth="1"/>
    <col min="5128" max="5128" width="19.85546875" style="27" customWidth="1"/>
    <col min="5129" max="5129" width="23.5703125" style="27" customWidth="1"/>
    <col min="5130" max="5377" width="9.140625" style="27"/>
    <col min="5378" max="5378" width="21.28515625" style="27" customWidth="1"/>
    <col min="5379" max="5379" width="9.5703125" style="27" customWidth="1"/>
    <col min="5380" max="5380" width="16.28515625" style="27" customWidth="1"/>
    <col min="5381" max="5381" width="13.7109375" style="27" customWidth="1"/>
    <col min="5382" max="5382" width="20.5703125" style="27" customWidth="1"/>
    <col min="5383" max="5383" width="17.85546875" style="27" customWidth="1"/>
    <col min="5384" max="5384" width="19.85546875" style="27" customWidth="1"/>
    <col min="5385" max="5385" width="23.5703125" style="27" customWidth="1"/>
    <col min="5386" max="5633" width="9.140625" style="27"/>
    <col min="5634" max="5634" width="21.28515625" style="27" customWidth="1"/>
    <col min="5635" max="5635" width="9.5703125" style="27" customWidth="1"/>
    <col min="5636" max="5636" width="16.28515625" style="27" customWidth="1"/>
    <col min="5637" max="5637" width="13.7109375" style="27" customWidth="1"/>
    <col min="5638" max="5638" width="20.5703125" style="27" customWidth="1"/>
    <col min="5639" max="5639" width="17.85546875" style="27" customWidth="1"/>
    <col min="5640" max="5640" width="19.85546875" style="27" customWidth="1"/>
    <col min="5641" max="5641" width="23.5703125" style="27" customWidth="1"/>
    <col min="5642" max="5889" width="9.140625" style="27"/>
    <col min="5890" max="5890" width="21.28515625" style="27" customWidth="1"/>
    <col min="5891" max="5891" width="9.5703125" style="27" customWidth="1"/>
    <col min="5892" max="5892" width="16.28515625" style="27" customWidth="1"/>
    <col min="5893" max="5893" width="13.7109375" style="27" customWidth="1"/>
    <col min="5894" max="5894" width="20.5703125" style="27" customWidth="1"/>
    <col min="5895" max="5895" width="17.85546875" style="27" customWidth="1"/>
    <col min="5896" max="5896" width="19.85546875" style="27" customWidth="1"/>
    <col min="5897" max="5897" width="23.5703125" style="27" customWidth="1"/>
    <col min="5898" max="6145" width="9.140625" style="27"/>
    <col min="6146" max="6146" width="21.28515625" style="27" customWidth="1"/>
    <col min="6147" max="6147" width="9.5703125" style="27" customWidth="1"/>
    <col min="6148" max="6148" width="16.28515625" style="27" customWidth="1"/>
    <col min="6149" max="6149" width="13.7109375" style="27" customWidth="1"/>
    <col min="6150" max="6150" width="20.5703125" style="27" customWidth="1"/>
    <col min="6151" max="6151" width="17.85546875" style="27" customWidth="1"/>
    <col min="6152" max="6152" width="19.85546875" style="27" customWidth="1"/>
    <col min="6153" max="6153" width="23.5703125" style="27" customWidth="1"/>
    <col min="6154" max="6401" width="9.140625" style="27"/>
    <col min="6402" max="6402" width="21.28515625" style="27" customWidth="1"/>
    <col min="6403" max="6403" width="9.5703125" style="27" customWidth="1"/>
    <col min="6404" max="6404" width="16.28515625" style="27" customWidth="1"/>
    <col min="6405" max="6405" width="13.7109375" style="27" customWidth="1"/>
    <col min="6406" max="6406" width="20.5703125" style="27" customWidth="1"/>
    <col min="6407" max="6407" width="17.85546875" style="27" customWidth="1"/>
    <col min="6408" max="6408" width="19.85546875" style="27" customWidth="1"/>
    <col min="6409" max="6409" width="23.5703125" style="27" customWidth="1"/>
    <col min="6410" max="6657" width="9.140625" style="27"/>
    <col min="6658" max="6658" width="21.28515625" style="27" customWidth="1"/>
    <col min="6659" max="6659" width="9.5703125" style="27" customWidth="1"/>
    <col min="6660" max="6660" width="16.28515625" style="27" customWidth="1"/>
    <col min="6661" max="6661" width="13.7109375" style="27" customWidth="1"/>
    <col min="6662" max="6662" width="20.5703125" style="27" customWidth="1"/>
    <col min="6663" max="6663" width="17.85546875" style="27" customWidth="1"/>
    <col min="6664" max="6664" width="19.85546875" style="27" customWidth="1"/>
    <col min="6665" max="6665" width="23.5703125" style="27" customWidth="1"/>
    <col min="6666" max="6913" width="9.140625" style="27"/>
    <col min="6914" max="6914" width="21.28515625" style="27" customWidth="1"/>
    <col min="6915" max="6915" width="9.5703125" style="27" customWidth="1"/>
    <col min="6916" max="6916" width="16.28515625" style="27" customWidth="1"/>
    <col min="6917" max="6917" width="13.7109375" style="27" customWidth="1"/>
    <col min="6918" max="6918" width="20.5703125" style="27" customWidth="1"/>
    <col min="6919" max="6919" width="17.85546875" style="27" customWidth="1"/>
    <col min="6920" max="6920" width="19.85546875" style="27" customWidth="1"/>
    <col min="6921" max="6921" width="23.5703125" style="27" customWidth="1"/>
    <col min="6922" max="7169" width="9.140625" style="27"/>
    <col min="7170" max="7170" width="21.28515625" style="27" customWidth="1"/>
    <col min="7171" max="7171" width="9.5703125" style="27" customWidth="1"/>
    <col min="7172" max="7172" width="16.28515625" style="27" customWidth="1"/>
    <col min="7173" max="7173" width="13.7109375" style="27" customWidth="1"/>
    <col min="7174" max="7174" width="20.5703125" style="27" customWidth="1"/>
    <col min="7175" max="7175" width="17.85546875" style="27" customWidth="1"/>
    <col min="7176" max="7176" width="19.85546875" style="27" customWidth="1"/>
    <col min="7177" max="7177" width="23.5703125" style="27" customWidth="1"/>
    <col min="7178" max="7425" width="9.140625" style="27"/>
    <col min="7426" max="7426" width="21.28515625" style="27" customWidth="1"/>
    <col min="7427" max="7427" width="9.5703125" style="27" customWidth="1"/>
    <col min="7428" max="7428" width="16.28515625" style="27" customWidth="1"/>
    <col min="7429" max="7429" width="13.7109375" style="27" customWidth="1"/>
    <col min="7430" max="7430" width="20.5703125" style="27" customWidth="1"/>
    <col min="7431" max="7431" width="17.85546875" style="27" customWidth="1"/>
    <col min="7432" max="7432" width="19.85546875" style="27" customWidth="1"/>
    <col min="7433" max="7433" width="23.5703125" style="27" customWidth="1"/>
    <col min="7434" max="7681" width="9.140625" style="27"/>
    <col min="7682" max="7682" width="21.28515625" style="27" customWidth="1"/>
    <col min="7683" max="7683" width="9.5703125" style="27" customWidth="1"/>
    <col min="7684" max="7684" width="16.28515625" style="27" customWidth="1"/>
    <col min="7685" max="7685" width="13.7109375" style="27" customWidth="1"/>
    <col min="7686" max="7686" width="20.5703125" style="27" customWidth="1"/>
    <col min="7687" max="7687" width="17.85546875" style="27" customWidth="1"/>
    <col min="7688" max="7688" width="19.85546875" style="27" customWidth="1"/>
    <col min="7689" max="7689" width="23.5703125" style="27" customWidth="1"/>
    <col min="7690" max="7937" width="9.140625" style="27"/>
    <col min="7938" max="7938" width="21.28515625" style="27" customWidth="1"/>
    <col min="7939" max="7939" width="9.5703125" style="27" customWidth="1"/>
    <col min="7940" max="7940" width="16.28515625" style="27" customWidth="1"/>
    <col min="7941" max="7941" width="13.7109375" style="27" customWidth="1"/>
    <col min="7942" max="7942" width="20.5703125" style="27" customWidth="1"/>
    <col min="7943" max="7943" width="17.85546875" style="27" customWidth="1"/>
    <col min="7944" max="7944" width="19.85546875" style="27" customWidth="1"/>
    <col min="7945" max="7945" width="23.5703125" style="27" customWidth="1"/>
    <col min="7946" max="8193" width="9.140625" style="27"/>
    <col min="8194" max="8194" width="21.28515625" style="27" customWidth="1"/>
    <col min="8195" max="8195" width="9.5703125" style="27" customWidth="1"/>
    <col min="8196" max="8196" width="16.28515625" style="27" customWidth="1"/>
    <col min="8197" max="8197" width="13.7109375" style="27" customWidth="1"/>
    <col min="8198" max="8198" width="20.5703125" style="27" customWidth="1"/>
    <col min="8199" max="8199" width="17.85546875" style="27" customWidth="1"/>
    <col min="8200" max="8200" width="19.85546875" style="27" customWidth="1"/>
    <col min="8201" max="8201" width="23.5703125" style="27" customWidth="1"/>
    <col min="8202" max="8449" width="9.140625" style="27"/>
    <col min="8450" max="8450" width="21.28515625" style="27" customWidth="1"/>
    <col min="8451" max="8451" width="9.5703125" style="27" customWidth="1"/>
    <col min="8452" max="8452" width="16.28515625" style="27" customWidth="1"/>
    <col min="8453" max="8453" width="13.7109375" style="27" customWidth="1"/>
    <col min="8454" max="8454" width="20.5703125" style="27" customWidth="1"/>
    <col min="8455" max="8455" width="17.85546875" style="27" customWidth="1"/>
    <col min="8456" max="8456" width="19.85546875" style="27" customWidth="1"/>
    <col min="8457" max="8457" width="23.5703125" style="27" customWidth="1"/>
    <col min="8458" max="8705" width="9.140625" style="27"/>
    <col min="8706" max="8706" width="21.28515625" style="27" customWidth="1"/>
    <col min="8707" max="8707" width="9.5703125" style="27" customWidth="1"/>
    <col min="8708" max="8708" width="16.28515625" style="27" customWidth="1"/>
    <col min="8709" max="8709" width="13.7109375" style="27" customWidth="1"/>
    <col min="8710" max="8710" width="20.5703125" style="27" customWidth="1"/>
    <col min="8711" max="8711" width="17.85546875" style="27" customWidth="1"/>
    <col min="8712" max="8712" width="19.85546875" style="27" customWidth="1"/>
    <col min="8713" max="8713" width="23.5703125" style="27" customWidth="1"/>
    <col min="8714" max="8961" width="9.140625" style="27"/>
    <col min="8962" max="8962" width="21.28515625" style="27" customWidth="1"/>
    <col min="8963" max="8963" width="9.5703125" style="27" customWidth="1"/>
    <col min="8964" max="8964" width="16.28515625" style="27" customWidth="1"/>
    <col min="8965" max="8965" width="13.7109375" style="27" customWidth="1"/>
    <col min="8966" max="8966" width="20.5703125" style="27" customWidth="1"/>
    <col min="8967" max="8967" width="17.85546875" style="27" customWidth="1"/>
    <col min="8968" max="8968" width="19.85546875" style="27" customWidth="1"/>
    <col min="8969" max="8969" width="23.5703125" style="27" customWidth="1"/>
    <col min="8970" max="9217" width="9.140625" style="27"/>
    <col min="9218" max="9218" width="21.28515625" style="27" customWidth="1"/>
    <col min="9219" max="9219" width="9.5703125" style="27" customWidth="1"/>
    <col min="9220" max="9220" width="16.28515625" style="27" customWidth="1"/>
    <col min="9221" max="9221" width="13.7109375" style="27" customWidth="1"/>
    <col min="9222" max="9222" width="20.5703125" style="27" customWidth="1"/>
    <col min="9223" max="9223" width="17.85546875" style="27" customWidth="1"/>
    <col min="9224" max="9224" width="19.85546875" style="27" customWidth="1"/>
    <col min="9225" max="9225" width="23.5703125" style="27" customWidth="1"/>
    <col min="9226" max="9473" width="9.140625" style="27"/>
    <col min="9474" max="9474" width="21.28515625" style="27" customWidth="1"/>
    <col min="9475" max="9475" width="9.5703125" style="27" customWidth="1"/>
    <col min="9476" max="9476" width="16.28515625" style="27" customWidth="1"/>
    <col min="9477" max="9477" width="13.7109375" style="27" customWidth="1"/>
    <col min="9478" max="9478" width="20.5703125" style="27" customWidth="1"/>
    <col min="9479" max="9479" width="17.85546875" style="27" customWidth="1"/>
    <col min="9480" max="9480" width="19.85546875" style="27" customWidth="1"/>
    <col min="9481" max="9481" width="23.5703125" style="27" customWidth="1"/>
    <col min="9482" max="9729" width="9.140625" style="27"/>
    <col min="9730" max="9730" width="21.28515625" style="27" customWidth="1"/>
    <col min="9731" max="9731" width="9.5703125" style="27" customWidth="1"/>
    <col min="9732" max="9732" width="16.28515625" style="27" customWidth="1"/>
    <col min="9733" max="9733" width="13.7109375" style="27" customWidth="1"/>
    <col min="9734" max="9734" width="20.5703125" style="27" customWidth="1"/>
    <col min="9735" max="9735" width="17.85546875" style="27" customWidth="1"/>
    <col min="9736" max="9736" width="19.85546875" style="27" customWidth="1"/>
    <col min="9737" max="9737" width="23.5703125" style="27" customWidth="1"/>
    <col min="9738" max="9985" width="9.140625" style="27"/>
    <col min="9986" max="9986" width="21.28515625" style="27" customWidth="1"/>
    <col min="9987" max="9987" width="9.5703125" style="27" customWidth="1"/>
    <col min="9988" max="9988" width="16.28515625" style="27" customWidth="1"/>
    <col min="9989" max="9989" width="13.7109375" style="27" customWidth="1"/>
    <col min="9990" max="9990" width="20.5703125" style="27" customWidth="1"/>
    <col min="9991" max="9991" width="17.85546875" style="27" customWidth="1"/>
    <col min="9992" max="9992" width="19.85546875" style="27" customWidth="1"/>
    <col min="9993" max="9993" width="23.5703125" style="27" customWidth="1"/>
    <col min="9994" max="10241" width="9.140625" style="27"/>
    <col min="10242" max="10242" width="21.28515625" style="27" customWidth="1"/>
    <col min="10243" max="10243" width="9.5703125" style="27" customWidth="1"/>
    <col min="10244" max="10244" width="16.28515625" style="27" customWidth="1"/>
    <col min="10245" max="10245" width="13.7109375" style="27" customWidth="1"/>
    <col min="10246" max="10246" width="20.5703125" style="27" customWidth="1"/>
    <col min="10247" max="10247" width="17.85546875" style="27" customWidth="1"/>
    <col min="10248" max="10248" width="19.85546875" style="27" customWidth="1"/>
    <col min="10249" max="10249" width="23.5703125" style="27" customWidth="1"/>
    <col min="10250" max="10497" width="9.140625" style="27"/>
    <col min="10498" max="10498" width="21.28515625" style="27" customWidth="1"/>
    <col min="10499" max="10499" width="9.5703125" style="27" customWidth="1"/>
    <col min="10500" max="10500" width="16.28515625" style="27" customWidth="1"/>
    <col min="10501" max="10501" width="13.7109375" style="27" customWidth="1"/>
    <col min="10502" max="10502" width="20.5703125" style="27" customWidth="1"/>
    <col min="10503" max="10503" width="17.85546875" style="27" customWidth="1"/>
    <col min="10504" max="10504" width="19.85546875" style="27" customWidth="1"/>
    <col min="10505" max="10505" width="23.5703125" style="27" customWidth="1"/>
    <col min="10506" max="10753" width="9.140625" style="27"/>
    <col min="10754" max="10754" width="21.28515625" style="27" customWidth="1"/>
    <col min="10755" max="10755" width="9.5703125" style="27" customWidth="1"/>
    <col min="10756" max="10756" width="16.28515625" style="27" customWidth="1"/>
    <col min="10757" max="10757" width="13.7109375" style="27" customWidth="1"/>
    <col min="10758" max="10758" width="20.5703125" style="27" customWidth="1"/>
    <col min="10759" max="10759" width="17.85546875" style="27" customWidth="1"/>
    <col min="10760" max="10760" width="19.85546875" style="27" customWidth="1"/>
    <col min="10761" max="10761" width="23.5703125" style="27" customWidth="1"/>
    <col min="10762" max="11009" width="9.140625" style="27"/>
    <col min="11010" max="11010" width="21.28515625" style="27" customWidth="1"/>
    <col min="11011" max="11011" width="9.5703125" style="27" customWidth="1"/>
    <col min="11012" max="11012" width="16.28515625" style="27" customWidth="1"/>
    <col min="11013" max="11013" width="13.7109375" style="27" customWidth="1"/>
    <col min="11014" max="11014" width="20.5703125" style="27" customWidth="1"/>
    <col min="11015" max="11015" width="17.85546875" style="27" customWidth="1"/>
    <col min="11016" max="11016" width="19.85546875" style="27" customWidth="1"/>
    <col min="11017" max="11017" width="23.5703125" style="27" customWidth="1"/>
    <col min="11018" max="11265" width="9.140625" style="27"/>
    <col min="11266" max="11266" width="21.28515625" style="27" customWidth="1"/>
    <col min="11267" max="11267" width="9.5703125" style="27" customWidth="1"/>
    <col min="11268" max="11268" width="16.28515625" style="27" customWidth="1"/>
    <col min="11269" max="11269" width="13.7109375" style="27" customWidth="1"/>
    <col min="11270" max="11270" width="20.5703125" style="27" customWidth="1"/>
    <col min="11271" max="11271" width="17.85546875" style="27" customWidth="1"/>
    <col min="11272" max="11272" width="19.85546875" style="27" customWidth="1"/>
    <col min="11273" max="11273" width="23.5703125" style="27" customWidth="1"/>
    <col min="11274" max="11521" width="9.140625" style="27"/>
    <col min="11522" max="11522" width="21.28515625" style="27" customWidth="1"/>
    <col min="11523" max="11523" width="9.5703125" style="27" customWidth="1"/>
    <col min="11524" max="11524" width="16.28515625" style="27" customWidth="1"/>
    <col min="11525" max="11525" width="13.7109375" style="27" customWidth="1"/>
    <col min="11526" max="11526" width="20.5703125" style="27" customWidth="1"/>
    <col min="11527" max="11527" width="17.85546875" style="27" customWidth="1"/>
    <col min="11528" max="11528" width="19.85546875" style="27" customWidth="1"/>
    <col min="11529" max="11529" width="23.5703125" style="27" customWidth="1"/>
    <col min="11530" max="11777" width="9.140625" style="27"/>
    <col min="11778" max="11778" width="21.28515625" style="27" customWidth="1"/>
    <col min="11779" max="11779" width="9.5703125" style="27" customWidth="1"/>
    <col min="11780" max="11780" width="16.28515625" style="27" customWidth="1"/>
    <col min="11781" max="11781" width="13.7109375" style="27" customWidth="1"/>
    <col min="11782" max="11782" width="20.5703125" style="27" customWidth="1"/>
    <col min="11783" max="11783" width="17.85546875" style="27" customWidth="1"/>
    <col min="11784" max="11784" width="19.85546875" style="27" customWidth="1"/>
    <col min="11785" max="11785" width="23.5703125" style="27" customWidth="1"/>
    <col min="11786" max="12033" width="9.140625" style="27"/>
    <col min="12034" max="12034" width="21.28515625" style="27" customWidth="1"/>
    <col min="12035" max="12035" width="9.5703125" style="27" customWidth="1"/>
    <col min="12036" max="12036" width="16.28515625" style="27" customWidth="1"/>
    <col min="12037" max="12037" width="13.7109375" style="27" customWidth="1"/>
    <col min="12038" max="12038" width="20.5703125" style="27" customWidth="1"/>
    <col min="12039" max="12039" width="17.85546875" style="27" customWidth="1"/>
    <col min="12040" max="12040" width="19.85546875" style="27" customWidth="1"/>
    <col min="12041" max="12041" width="23.5703125" style="27" customWidth="1"/>
    <col min="12042" max="12289" width="9.140625" style="27"/>
    <col min="12290" max="12290" width="21.28515625" style="27" customWidth="1"/>
    <col min="12291" max="12291" width="9.5703125" style="27" customWidth="1"/>
    <col min="12292" max="12292" width="16.28515625" style="27" customWidth="1"/>
    <col min="12293" max="12293" width="13.7109375" style="27" customWidth="1"/>
    <col min="12294" max="12294" width="20.5703125" style="27" customWidth="1"/>
    <col min="12295" max="12295" width="17.85546875" style="27" customWidth="1"/>
    <col min="12296" max="12296" width="19.85546875" style="27" customWidth="1"/>
    <col min="12297" max="12297" width="23.5703125" style="27" customWidth="1"/>
    <col min="12298" max="12545" width="9.140625" style="27"/>
    <col min="12546" max="12546" width="21.28515625" style="27" customWidth="1"/>
    <col min="12547" max="12547" width="9.5703125" style="27" customWidth="1"/>
    <col min="12548" max="12548" width="16.28515625" style="27" customWidth="1"/>
    <col min="12549" max="12549" width="13.7109375" style="27" customWidth="1"/>
    <col min="12550" max="12550" width="20.5703125" style="27" customWidth="1"/>
    <col min="12551" max="12551" width="17.85546875" style="27" customWidth="1"/>
    <col min="12552" max="12552" width="19.85546875" style="27" customWidth="1"/>
    <col min="12553" max="12553" width="23.5703125" style="27" customWidth="1"/>
    <col min="12554" max="12801" width="9.140625" style="27"/>
    <col min="12802" max="12802" width="21.28515625" style="27" customWidth="1"/>
    <col min="12803" max="12803" width="9.5703125" style="27" customWidth="1"/>
    <col min="12804" max="12804" width="16.28515625" style="27" customWidth="1"/>
    <col min="12805" max="12805" width="13.7109375" style="27" customWidth="1"/>
    <col min="12806" max="12806" width="20.5703125" style="27" customWidth="1"/>
    <col min="12807" max="12807" width="17.85546875" style="27" customWidth="1"/>
    <col min="12808" max="12808" width="19.85546875" style="27" customWidth="1"/>
    <col min="12809" max="12809" width="23.5703125" style="27" customWidth="1"/>
    <col min="12810" max="13057" width="9.140625" style="27"/>
    <col min="13058" max="13058" width="21.28515625" style="27" customWidth="1"/>
    <col min="13059" max="13059" width="9.5703125" style="27" customWidth="1"/>
    <col min="13060" max="13060" width="16.28515625" style="27" customWidth="1"/>
    <col min="13061" max="13061" width="13.7109375" style="27" customWidth="1"/>
    <col min="13062" max="13062" width="20.5703125" style="27" customWidth="1"/>
    <col min="13063" max="13063" width="17.85546875" style="27" customWidth="1"/>
    <col min="13064" max="13064" width="19.85546875" style="27" customWidth="1"/>
    <col min="13065" max="13065" width="23.5703125" style="27" customWidth="1"/>
    <col min="13066" max="13313" width="9.140625" style="27"/>
    <col min="13314" max="13314" width="21.28515625" style="27" customWidth="1"/>
    <col min="13315" max="13315" width="9.5703125" style="27" customWidth="1"/>
    <col min="13316" max="13316" width="16.28515625" style="27" customWidth="1"/>
    <col min="13317" max="13317" width="13.7109375" style="27" customWidth="1"/>
    <col min="13318" max="13318" width="20.5703125" style="27" customWidth="1"/>
    <col min="13319" max="13319" width="17.85546875" style="27" customWidth="1"/>
    <col min="13320" max="13320" width="19.85546875" style="27" customWidth="1"/>
    <col min="13321" max="13321" width="23.5703125" style="27" customWidth="1"/>
    <col min="13322" max="13569" width="9.140625" style="27"/>
    <col min="13570" max="13570" width="21.28515625" style="27" customWidth="1"/>
    <col min="13571" max="13571" width="9.5703125" style="27" customWidth="1"/>
    <col min="13572" max="13572" width="16.28515625" style="27" customWidth="1"/>
    <col min="13573" max="13573" width="13.7109375" style="27" customWidth="1"/>
    <col min="13574" max="13574" width="20.5703125" style="27" customWidth="1"/>
    <col min="13575" max="13575" width="17.85546875" style="27" customWidth="1"/>
    <col min="13576" max="13576" width="19.85546875" style="27" customWidth="1"/>
    <col min="13577" max="13577" width="23.5703125" style="27" customWidth="1"/>
    <col min="13578" max="13825" width="9.140625" style="27"/>
    <col min="13826" max="13826" width="21.28515625" style="27" customWidth="1"/>
    <col min="13827" max="13827" width="9.5703125" style="27" customWidth="1"/>
    <col min="13828" max="13828" width="16.28515625" style="27" customWidth="1"/>
    <col min="13829" max="13829" width="13.7109375" style="27" customWidth="1"/>
    <col min="13830" max="13830" width="20.5703125" style="27" customWidth="1"/>
    <col min="13831" max="13831" width="17.85546875" style="27" customWidth="1"/>
    <col min="13832" max="13832" width="19.85546875" style="27" customWidth="1"/>
    <col min="13833" max="13833" width="23.5703125" style="27" customWidth="1"/>
    <col min="13834" max="14081" width="9.140625" style="27"/>
    <col min="14082" max="14082" width="21.28515625" style="27" customWidth="1"/>
    <col min="14083" max="14083" width="9.5703125" style="27" customWidth="1"/>
    <col min="14084" max="14084" width="16.28515625" style="27" customWidth="1"/>
    <col min="14085" max="14085" width="13.7109375" style="27" customWidth="1"/>
    <col min="14086" max="14086" width="20.5703125" style="27" customWidth="1"/>
    <col min="14087" max="14087" width="17.85546875" style="27" customWidth="1"/>
    <col min="14088" max="14088" width="19.85546875" style="27" customWidth="1"/>
    <col min="14089" max="14089" width="23.5703125" style="27" customWidth="1"/>
    <col min="14090" max="14337" width="9.140625" style="27"/>
    <col min="14338" max="14338" width="21.28515625" style="27" customWidth="1"/>
    <col min="14339" max="14339" width="9.5703125" style="27" customWidth="1"/>
    <col min="14340" max="14340" width="16.28515625" style="27" customWidth="1"/>
    <col min="14341" max="14341" width="13.7109375" style="27" customWidth="1"/>
    <col min="14342" max="14342" width="20.5703125" style="27" customWidth="1"/>
    <col min="14343" max="14343" width="17.85546875" style="27" customWidth="1"/>
    <col min="14344" max="14344" width="19.85546875" style="27" customWidth="1"/>
    <col min="14345" max="14345" width="23.5703125" style="27" customWidth="1"/>
    <col min="14346" max="14593" width="9.140625" style="27"/>
    <col min="14594" max="14594" width="21.28515625" style="27" customWidth="1"/>
    <col min="14595" max="14595" width="9.5703125" style="27" customWidth="1"/>
    <col min="14596" max="14596" width="16.28515625" style="27" customWidth="1"/>
    <col min="14597" max="14597" width="13.7109375" style="27" customWidth="1"/>
    <col min="14598" max="14598" width="20.5703125" style="27" customWidth="1"/>
    <col min="14599" max="14599" width="17.85546875" style="27" customWidth="1"/>
    <col min="14600" max="14600" width="19.85546875" style="27" customWidth="1"/>
    <col min="14601" max="14601" width="23.5703125" style="27" customWidth="1"/>
    <col min="14602" max="14849" width="9.140625" style="27"/>
    <col min="14850" max="14850" width="21.28515625" style="27" customWidth="1"/>
    <col min="14851" max="14851" width="9.5703125" style="27" customWidth="1"/>
    <col min="14852" max="14852" width="16.28515625" style="27" customWidth="1"/>
    <col min="14853" max="14853" width="13.7109375" style="27" customWidth="1"/>
    <col min="14854" max="14854" width="20.5703125" style="27" customWidth="1"/>
    <col min="14855" max="14855" width="17.85546875" style="27" customWidth="1"/>
    <col min="14856" max="14856" width="19.85546875" style="27" customWidth="1"/>
    <col min="14857" max="14857" width="23.5703125" style="27" customWidth="1"/>
    <col min="14858" max="15105" width="9.140625" style="27"/>
    <col min="15106" max="15106" width="21.28515625" style="27" customWidth="1"/>
    <col min="15107" max="15107" width="9.5703125" style="27" customWidth="1"/>
    <col min="15108" max="15108" width="16.28515625" style="27" customWidth="1"/>
    <col min="15109" max="15109" width="13.7109375" style="27" customWidth="1"/>
    <col min="15110" max="15110" width="20.5703125" style="27" customWidth="1"/>
    <col min="15111" max="15111" width="17.85546875" style="27" customWidth="1"/>
    <col min="15112" max="15112" width="19.85546875" style="27" customWidth="1"/>
    <col min="15113" max="15113" width="23.5703125" style="27" customWidth="1"/>
    <col min="15114" max="15361" width="9.140625" style="27"/>
    <col min="15362" max="15362" width="21.28515625" style="27" customWidth="1"/>
    <col min="15363" max="15363" width="9.5703125" style="27" customWidth="1"/>
    <col min="15364" max="15364" width="16.28515625" style="27" customWidth="1"/>
    <col min="15365" max="15365" width="13.7109375" style="27" customWidth="1"/>
    <col min="15366" max="15366" width="20.5703125" style="27" customWidth="1"/>
    <col min="15367" max="15367" width="17.85546875" style="27" customWidth="1"/>
    <col min="15368" max="15368" width="19.85546875" style="27" customWidth="1"/>
    <col min="15369" max="15369" width="23.5703125" style="27" customWidth="1"/>
    <col min="15370" max="15617" width="9.140625" style="27"/>
    <col min="15618" max="15618" width="21.28515625" style="27" customWidth="1"/>
    <col min="15619" max="15619" width="9.5703125" style="27" customWidth="1"/>
    <col min="15620" max="15620" width="16.28515625" style="27" customWidth="1"/>
    <col min="15621" max="15621" width="13.7109375" style="27" customWidth="1"/>
    <col min="15622" max="15622" width="20.5703125" style="27" customWidth="1"/>
    <col min="15623" max="15623" width="17.85546875" style="27" customWidth="1"/>
    <col min="15624" max="15624" width="19.85546875" style="27" customWidth="1"/>
    <col min="15625" max="15625" width="23.5703125" style="27" customWidth="1"/>
    <col min="15626" max="15873" width="9.140625" style="27"/>
    <col min="15874" max="15874" width="21.28515625" style="27" customWidth="1"/>
    <col min="15875" max="15875" width="9.5703125" style="27" customWidth="1"/>
    <col min="15876" max="15876" width="16.28515625" style="27" customWidth="1"/>
    <col min="15877" max="15877" width="13.7109375" style="27" customWidth="1"/>
    <col min="15878" max="15878" width="20.5703125" style="27" customWidth="1"/>
    <col min="15879" max="15879" width="17.85546875" style="27" customWidth="1"/>
    <col min="15880" max="15880" width="19.85546875" style="27" customWidth="1"/>
    <col min="15881" max="15881" width="23.5703125" style="27" customWidth="1"/>
    <col min="15882" max="16129" width="9.140625" style="27"/>
    <col min="16130" max="16130" width="21.28515625" style="27" customWidth="1"/>
    <col min="16131" max="16131" width="9.5703125" style="27" customWidth="1"/>
    <col min="16132" max="16132" width="16.28515625" style="27" customWidth="1"/>
    <col min="16133" max="16133" width="13.7109375" style="27" customWidth="1"/>
    <col min="16134" max="16134" width="20.5703125" style="27" customWidth="1"/>
    <col min="16135" max="16135" width="17.85546875" style="27" customWidth="1"/>
    <col min="16136" max="16136" width="19.85546875" style="27" customWidth="1"/>
    <col min="16137" max="16137" width="23.5703125" style="27" customWidth="1"/>
    <col min="16138" max="16384" width="9.140625" style="27"/>
  </cols>
  <sheetData>
    <row r="2" spans="2:9" x14ac:dyDescent="0.2">
      <c r="B2" s="114" t="s">
        <v>209</v>
      </c>
    </row>
    <row r="3" spans="2:9" x14ac:dyDescent="0.2">
      <c r="B3" s="114" t="s">
        <v>210</v>
      </c>
    </row>
    <row r="4" spans="2:9" x14ac:dyDescent="0.2">
      <c r="B4" s="114" t="s">
        <v>211</v>
      </c>
    </row>
    <row r="5" spans="2:9" x14ac:dyDescent="0.2">
      <c r="B5" s="114" t="s">
        <v>212</v>
      </c>
    </row>
    <row r="6" spans="2:9" x14ac:dyDescent="0.2">
      <c r="B6" s="114" t="s">
        <v>213</v>
      </c>
    </row>
    <row r="8" spans="2:9" x14ac:dyDescent="0.2">
      <c r="B8" s="114" t="s">
        <v>6</v>
      </c>
    </row>
    <row r="10" spans="2:9" ht="13.5" thickBot="1" x14ac:dyDescent="0.25">
      <c r="B10" s="114" t="s">
        <v>214</v>
      </c>
      <c r="C10" s="114" t="s">
        <v>215</v>
      </c>
      <c r="D10" s="114" t="s">
        <v>216</v>
      </c>
      <c r="E10" s="114" t="s">
        <v>217</v>
      </c>
      <c r="F10" s="114" t="s">
        <v>218</v>
      </c>
      <c r="G10" s="114" t="s">
        <v>219</v>
      </c>
      <c r="H10" s="114" t="s">
        <v>220</v>
      </c>
      <c r="I10" s="114" t="s">
        <v>221</v>
      </c>
    </row>
    <row r="11" spans="2:9" x14ac:dyDescent="0.2">
      <c r="B11" s="114" t="s">
        <v>115</v>
      </c>
      <c r="C11" s="139">
        <f>'[3]HIS Mats'!Z4</f>
        <v>239.01551062712568</v>
      </c>
      <c r="D11" s="130">
        <f>'[3]HIS Mats'!AA4</f>
        <v>37.069680981486144</v>
      </c>
      <c r="E11" s="130">
        <f>'[3]HIS Mats'!AB4</f>
        <v>19.588434264574566</v>
      </c>
      <c r="F11" s="131">
        <f>'[3]HIS Mats'!AC4</f>
        <v>19.315246503336347</v>
      </c>
      <c r="G11" s="140">
        <f>C11/SUM(C11:F11)</f>
        <v>0.75880620424399592</v>
      </c>
      <c r="H11" s="140">
        <f>C11/SUM(C11:E11)</f>
        <v>0.80837616111772781</v>
      </c>
      <c r="I11" s="140">
        <f>F11/SUM(C11:F11)</f>
        <v>6.1320409059555027E-2</v>
      </c>
    </row>
    <row r="12" spans="2:9" x14ac:dyDescent="0.2">
      <c r="B12" s="114" t="s">
        <v>216</v>
      </c>
      <c r="C12" s="132">
        <f>'[3]HIS Mats'!Z5</f>
        <v>65.174890904547055</v>
      </c>
      <c r="D12" s="134">
        <f>'[3]HIS Mats'!AA5</f>
        <v>224.2107757876455</v>
      </c>
      <c r="E12" s="134">
        <f>'[3]HIS Mats'!AB5</f>
        <v>59.612597031728697</v>
      </c>
      <c r="F12" s="135">
        <f>'[3]HIS Mats'!AC5</f>
        <v>33.677101458156521</v>
      </c>
      <c r="G12" s="140">
        <f>D12/SUM(C12:F12)</f>
        <v>0.58590334311424919</v>
      </c>
      <c r="H12" s="140">
        <f>D12/SUM(C12:E12)</f>
        <v>0.64244094911890393</v>
      </c>
      <c r="I12" s="140">
        <f>F12/SUM(C12:F12)</f>
        <v>8.8004362240911127E-2</v>
      </c>
    </row>
    <row r="13" spans="2:9" x14ac:dyDescent="0.2">
      <c r="B13" s="114" t="s">
        <v>217</v>
      </c>
      <c r="C13" s="132">
        <f>'[3]HIS Mats'!Z6</f>
        <v>87.795944299738423</v>
      </c>
      <c r="D13" s="134">
        <f>'[3]HIS Mats'!AA6</f>
        <v>100.65512215003828</v>
      </c>
      <c r="E13" s="134">
        <f>'[3]HIS Mats'!AB6</f>
        <v>384.17223534173888</v>
      </c>
      <c r="F13" s="135">
        <f>'[3]HIS Mats'!AC6</f>
        <v>164.12174395607948</v>
      </c>
      <c r="G13" s="140">
        <f>E13/SUM(C13:F13)</f>
        <v>0.52144529177241894</v>
      </c>
      <c r="H13" s="140">
        <f>E13/SUM(C13:E13)</f>
        <v>0.67089871149115554</v>
      </c>
      <c r="I13" s="140">
        <f>F13/SUM(C13:F13)</f>
        <v>0.22276599605707659</v>
      </c>
    </row>
    <row r="14" spans="2:9" ht="13.5" thickBot="1" x14ac:dyDescent="0.25">
      <c r="B14" s="114" t="s">
        <v>218</v>
      </c>
      <c r="C14" s="136">
        <f>'[3]HIS Mats'!Z7</f>
        <v>22.445561943963497</v>
      </c>
      <c r="D14" s="137">
        <f>'[3]HIS Mats'!AA7</f>
        <v>9.2891716154350661</v>
      </c>
      <c r="E14" s="137">
        <f>'[3]HIS Mats'!AB7</f>
        <v>54.913266707148111</v>
      </c>
      <c r="F14" s="141">
        <f>'[3]HIS Mats'!AC7</f>
        <v>0</v>
      </c>
    </row>
    <row r="15" spans="2:9" x14ac:dyDescent="0.2">
      <c r="C15" s="142">
        <f>C11/SUM(C11:C14)</f>
        <v>0.57673047403645861</v>
      </c>
      <c r="D15" s="142">
        <f>D12/SUM(D11:D14)</f>
        <v>0.60397582721722354</v>
      </c>
      <c r="E15" s="142">
        <f>E12/SUM(E11:E14)</f>
        <v>0.11501861074214983</v>
      </c>
      <c r="F15" s="143"/>
    </row>
    <row r="16" spans="2:9" x14ac:dyDescent="0.2">
      <c r="C16" s="142">
        <f>C11/SUM(C11:C13)</f>
        <v>0.60975468449077952</v>
      </c>
      <c r="D16" s="142">
        <f>D11/SUM(D11:D13)</f>
        <v>0.10242066030696809</v>
      </c>
      <c r="E16" s="142">
        <f>E11/SUM(E11:E13)</f>
        <v>4.2273552824262976E-2</v>
      </c>
      <c r="F16" s="143"/>
    </row>
    <row r="17" spans="2:9" x14ac:dyDescent="0.2">
      <c r="C17" s="142">
        <f>C14/SUM(C11:C14)</f>
        <v>5.4159830656980136E-2</v>
      </c>
      <c r="D17" s="142">
        <f>D14/SUM(D11:D14)</f>
        <v>2.5023039552340257E-2</v>
      </c>
      <c r="E17" s="142">
        <f>E14/SUM(E11:E14)</f>
        <v>0.10595155994642574</v>
      </c>
      <c r="F17" s="143"/>
    </row>
    <row r="18" spans="2:9" x14ac:dyDescent="0.2">
      <c r="C18" s="143"/>
      <c r="D18" s="143"/>
      <c r="E18" s="143"/>
      <c r="F18" s="143"/>
    </row>
    <row r="20" spans="2:9" ht="13.5" thickBot="1" x14ac:dyDescent="0.25">
      <c r="B20" s="114" t="s">
        <v>204</v>
      </c>
      <c r="C20" s="114" t="s">
        <v>215</v>
      </c>
      <c r="D20" s="114" t="s">
        <v>216</v>
      </c>
      <c r="E20" s="114" t="s">
        <v>217</v>
      </c>
      <c r="F20" s="114" t="s">
        <v>222</v>
      </c>
      <c r="G20" s="114" t="s">
        <v>219</v>
      </c>
      <c r="H20" s="114" t="s">
        <v>220</v>
      </c>
      <c r="I20" s="114" t="s">
        <v>221</v>
      </c>
    </row>
    <row r="21" spans="2:9" x14ac:dyDescent="0.2">
      <c r="B21" s="114" t="s">
        <v>115</v>
      </c>
      <c r="C21" s="139">
        <f>'[3]HBO Mat'!AA3</f>
        <v>101312.604431</v>
      </c>
      <c r="D21" s="130">
        <f>'[3]HBO Mat'!AB3</f>
        <v>34685.452870000001</v>
      </c>
      <c r="E21" s="130">
        <f>'[3]HBO Mat'!AC3</f>
        <v>9492.5301610000006</v>
      </c>
      <c r="F21" s="131">
        <f>'[3]HBO Mat'!AD3</f>
        <v>3528.0974429999997</v>
      </c>
      <c r="G21" s="140">
        <f>C21/SUM(C21:F21)</f>
        <v>0.67986510883240703</v>
      </c>
      <c r="H21" s="140">
        <f>C21/SUM(C21:E21)</f>
        <v>0.69635160733309542</v>
      </c>
      <c r="I21" s="140">
        <f>F21/SUM(C21:F21)</f>
        <v>2.3675537368009762E-2</v>
      </c>
    </row>
    <row r="22" spans="2:9" x14ac:dyDescent="0.2">
      <c r="B22" s="114" t="s">
        <v>216</v>
      </c>
      <c r="C22" s="132">
        <f>'[3]HBO Mat'!AA4</f>
        <v>65341.853516000003</v>
      </c>
      <c r="D22" s="134">
        <f>'[3]HBO Mat'!AB4</f>
        <v>72674.129304000002</v>
      </c>
      <c r="E22" s="134">
        <f>'[3]HBO Mat'!AC4</f>
        <v>24387.241675999998</v>
      </c>
      <c r="F22" s="135">
        <f>'[3]HBO Mat'!AD4</f>
        <v>7844.7894290000004</v>
      </c>
      <c r="G22" s="140">
        <f>D22/SUM(C22:F22)</f>
        <v>0.42687211221163146</v>
      </c>
      <c r="H22" s="140">
        <f>D22/SUM(C22:E22)</f>
        <v>0.4474919111337593</v>
      </c>
      <c r="I22" s="140">
        <f>F22/SUM(C22:F22)</f>
        <v>4.6078595856371606E-2</v>
      </c>
    </row>
    <row r="23" spans="2:9" x14ac:dyDescent="0.2">
      <c r="B23" s="114" t="s">
        <v>217</v>
      </c>
      <c r="C23" s="132">
        <f>'[3]HBO Mat'!AA5</f>
        <v>43142.894470000007</v>
      </c>
      <c r="D23" s="134">
        <f>'[3]HBO Mat'!AB5</f>
        <v>54501.460417999988</v>
      </c>
      <c r="E23" s="134">
        <f>'[3]HBO Mat'!AC5</f>
        <v>116263.13948200003</v>
      </c>
      <c r="F23" s="135">
        <f>'[3]HBO Mat'!AD5</f>
        <v>38878.307373000003</v>
      </c>
      <c r="G23" s="140">
        <f>E23/SUM(C23:F23)</f>
        <v>0.45992749070694</v>
      </c>
      <c r="H23" s="140">
        <f>E23/SUM(C23:E23)</f>
        <v>0.54352064580260739</v>
      </c>
      <c r="I23" s="140">
        <f>F23/SUM(C23:F23)</f>
        <v>0.15379941082500528</v>
      </c>
    </row>
    <row r="24" spans="2:9" ht="13.5" thickBot="1" x14ac:dyDescent="0.25">
      <c r="B24" s="114" t="s">
        <v>218</v>
      </c>
      <c r="C24" s="136">
        <f>'[3]HBO Mat'!AA6</f>
        <v>10047.372071000002</v>
      </c>
      <c r="D24" s="137">
        <f>'[3]HBO Mat'!AB6</f>
        <v>10013.566773</v>
      </c>
      <c r="E24" s="137">
        <f>'[3]HBO Mat'!AC6</f>
        <v>20880.597534</v>
      </c>
      <c r="F24" s="141">
        <f>'[3]HBO Mat'!AD6</f>
        <v>32144.919922000001</v>
      </c>
    </row>
    <row r="25" spans="2:9" x14ac:dyDescent="0.2">
      <c r="C25" s="142">
        <f>C21/SUM(C21:C24)</f>
        <v>0.46083709612295043</v>
      </c>
      <c r="D25" s="142">
        <f>D22/SUM(D21:D24)</f>
        <v>0.42283225877573477</v>
      </c>
      <c r="E25" s="142">
        <f>E22/SUM(E21:E24)</f>
        <v>0.1425958445102514</v>
      </c>
      <c r="F25" s="143"/>
    </row>
    <row r="26" spans="2:9" x14ac:dyDescent="0.2">
      <c r="C26" s="142">
        <f>C21/SUM(C21:C23)</f>
        <v>0.48290697315201481</v>
      </c>
      <c r="D26" s="142">
        <f>D21/SUM(D21:D23)</f>
        <v>0.21429154486191562</v>
      </c>
      <c r="E26" s="142">
        <f>E21/SUM(E21:E23)</f>
        <v>6.3223298906411679E-2</v>
      </c>
      <c r="F26" s="143"/>
    </row>
    <row r="27" spans="2:9" ht="13.5" customHeight="1" x14ac:dyDescent="0.2">
      <c r="C27" s="142">
        <f>C24/SUM(C21:C24)</f>
        <v>4.5702129511633688E-2</v>
      </c>
      <c r="D27" s="142">
        <f>D24/SUM(D21:D24)</f>
        <v>5.8260884548309161E-2</v>
      </c>
      <c r="E27" s="142">
        <f>E24/SUM(E21:E24)</f>
        <v>0.12209197246647252</v>
      </c>
      <c r="F27" s="143"/>
    </row>
    <row r="28" spans="2:9" ht="13.5" customHeight="1" x14ac:dyDescent="0.2">
      <c r="C28" s="142"/>
      <c r="D28" s="142"/>
      <c r="E28" s="142"/>
      <c r="F28" s="143"/>
    </row>
    <row r="29" spans="2:9" ht="13.5" customHeight="1" x14ac:dyDescent="0.2">
      <c r="B29" s="114" t="s">
        <v>7</v>
      </c>
    </row>
    <row r="30" spans="2:9" ht="13.5" customHeight="1" x14ac:dyDescent="0.2"/>
    <row r="31" spans="2:9" ht="13.5" customHeight="1" thickBot="1" x14ac:dyDescent="0.25">
      <c r="B31" s="114" t="s">
        <v>214</v>
      </c>
      <c r="C31" s="114" t="s">
        <v>215</v>
      </c>
      <c r="D31" s="114" t="s">
        <v>216</v>
      </c>
      <c r="E31" s="114" t="s">
        <v>217</v>
      </c>
      <c r="F31" s="114" t="s">
        <v>218</v>
      </c>
      <c r="G31" s="114" t="s">
        <v>219</v>
      </c>
      <c r="H31" s="114" t="s">
        <v>220</v>
      </c>
      <c r="I31" s="114" t="s">
        <v>221</v>
      </c>
    </row>
    <row r="32" spans="2:9" ht="13.5" customHeight="1" x14ac:dyDescent="0.2">
      <c r="B32" s="114" t="s">
        <v>115</v>
      </c>
      <c r="C32" s="139">
        <f>'[3]HIS Mats'!Z21</f>
        <v>160.57802117469816</v>
      </c>
      <c r="D32" s="130">
        <f>'[3]HIS Mats'!AA21</f>
        <v>61.127275572457471</v>
      </c>
      <c r="E32" s="130">
        <f>'[3]HIS Mats'!AB21</f>
        <v>35.7077076417375</v>
      </c>
      <c r="F32" s="131">
        <f>'[3]HIS Mats'!AC21</f>
        <v>32.731495240819157</v>
      </c>
      <c r="G32" s="140">
        <f>C32/SUM(C32:F32)</f>
        <v>0.55344154853747274</v>
      </c>
      <c r="H32" s="140">
        <f>C32/SUM(C32:E32)</f>
        <v>0.62381471967943358</v>
      </c>
      <c r="I32" s="140">
        <f>F32/SUM(C32:F32)</f>
        <v>0.11281101410708005</v>
      </c>
    </row>
    <row r="33" spans="2:9" ht="13.5" customHeight="1" x14ac:dyDescent="0.2">
      <c r="B33" s="114" t="s">
        <v>216</v>
      </c>
      <c r="C33" s="132">
        <f>'[3]HIS Mats'!Z22</f>
        <v>54.816956686963138</v>
      </c>
      <c r="D33" s="134">
        <f>'[3]HIS Mats'!AA22</f>
        <v>106.85706070317042</v>
      </c>
      <c r="E33" s="134">
        <f>'[3]HIS Mats'!AB22</f>
        <v>46.279054365840587</v>
      </c>
      <c r="F33" s="135">
        <f>'[3]HIS Mats'!AC22</f>
        <v>22.095203294418774</v>
      </c>
      <c r="G33" s="140">
        <f>D33/SUM(C33:F33)</f>
        <v>0.46449842181934636</v>
      </c>
      <c r="H33" s="140">
        <f>D33/SUM(C33:E33)</f>
        <v>0.51385180224009175</v>
      </c>
      <c r="I33" s="140">
        <f>F33/SUM(C33:F33)</f>
        <v>9.6045942050983601E-2</v>
      </c>
    </row>
    <row r="34" spans="2:9" ht="13.5" customHeight="1" x14ac:dyDescent="0.2">
      <c r="B34" s="114" t="s">
        <v>217</v>
      </c>
      <c r="C34" s="132">
        <f>'[3]HIS Mats'!Z23</f>
        <v>45.728673805724547</v>
      </c>
      <c r="D34" s="134">
        <f>'[3]HIS Mats'!AA23</f>
        <v>39.450248981168095</v>
      </c>
      <c r="E34" s="134">
        <f>'[3]HIS Mats'!AB23</f>
        <v>72.688335270523481</v>
      </c>
      <c r="F34" s="135">
        <f>'[3]HIS Mats'!AC23</f>
        <v>31.186810070587033</v>
      </c>
      <c r="G34" s="140">
        <f>E34/SUM(C34:F34)</f>
        <v>0.38448437523866597</v>
      </c>
      <c r="H34" s="140">
        <f>E34/SUM(C34:E34)</f>
        <v>0.46043958807523488</v>
      </c>
      <c r="I34" s="140">
        <f>F34/SUM(C34:F34)</f>
        <v>0.16496238551963521</v>
      </c>
    </row>
    <row r="35" spans="2:9" ht="13.5" customHeight="1" thickBot="1" x14ac:dyDescent="0.25">
      <c r="B35" s="114" t="s">
        <v>218</v>
      </c>
      <c r="C35" s="136">
        <f>'[3]HIS Mats'!Z24</f>
        <v>28.386502206397303</v>
      </c>
      <c r="D35" s="137">
        <f>'[3]HIS Mats'!AA24</f>
        <v>16.819041212270857</v>
      </c>
      <c r="E35" s="137">
        <f>'[3]HIS Mats'!AB24</f>
        <v>56.66595817846261</v>
      </c>
      <c r="F35" s="141">
        <f>'[3]HIS Mats'!AC24</f>
        <v>0</v>
      </c>
    </row>
    <row r="36" spans="2:9" ht="13.5" customHeight="1" x14ac:dyDescent="0.2">
      <c r="C36" s="142">
        <f>C32/SUM(C32:C35)</f>
        <v>0.55465419442492114</v>
      </c>
      <c r="D36" s="142">
        <f>D33/SUM(D32:D35)</f>
        <v>0.47650092614181244</v>
      </c>
      <c r="E36" s="142">
        <f>E33/SUM(E32:E35)</f>
        <v>0.21897806020634775</v>
      </c>
      <c r="F36" s="143"/>
    </row>
    <row r="37" spans="2:9" ht="13.5" customHeight="1" x14ac:dyDescent="0.2">
      <c r="C37" s="142">
        <f>C32/SUM(C32:C34)</f>
        <v>0.61495012094591606</v>
      </c>
      <c r="D37" s="142">
        <f>D32/SUM(D32:D34)</f>
        <v>0.29468217894708476</v>
      </c>
      <c r="E37" s="142">
        <f>E32/SUM(E32:E34)</f>
        <v>0.2308562158363219</v>
      </c>
      <c r="F37" s="143"/>
    </row>
    <row r="38" spans="2:9" ht="13.5" customHeight="1" x14ac:dyDescent="0.2">
      <c r="C38" s="142">
        <f>C35/SUM(C32:C35)</f>
        <v>9.8050109215764764E-2</v>
      </c>
      <c r="D38" s="142">
        <f>D35/SUM(D32:D35)</f>
        <v>7.5000085738149008E-2</v>
      </c>
      <c r="E38" s="142">
        <f>E35/SUM(E32:E35)</f>
        <v>0.26812565147858303</v>
      </c>
      <c r="F38" s="143"/>
    </row>
    <row r="39" spans="2:9" ht="13.5" customHeight="1" x14ac:dyDescent="0.2">
      <c r="C39" s="143"/>
      <c r="D39" s="143"/>
      <c r="E39" s="143"/>
      <c r="F39" s="143"/>
    </row>
    <row r="40" spans="2:9" ht="13.5" customHeight="1" x14ac:dyDescent="0.2"/>
    <row r="41" spans="2:9" ht="13.5" customHeight="1" thickBot="1" x14ac:dyDescent="0.25">
      <c r="B41" s="114" t="s">
        <v>204</v>
      </c>
      <c r="C41" s="114" t="s">
        <v>215</v>
      </c>
      <c r="D41" s="114" t="s">
        <v>216</v>
      </c>
      <c r="E41" s="114" t="s">
        <v>217</v>
      </c>
      <c r="F41" s="114" t="s">
        <v>222</v>
      </c>
      <c r="G41" s="114" t="s">
        <v>219</v>
      </c>
      <c r="H41" s="114" t="s">
        <v>220</v>
      </c>
      <c r="I41" s="114" t="s">
        <v>221</v>
      </c>
    </row>
    <row r="42" spans="2:9" ht="13.5" customHeight="1" x14ac:dyDescent="0.2">
      <c r="B42" s="114" t="s">
        <v>115</v>
      </c>
      <c r="C42" s="139">
        <f>'[3]NHB Mat'!AA3</f>
        <v>115595.08105400001</v>
      </c>
      <c r="D42" s="130">
        <f>'[3]NHB Mat'!AB3</f>
        <v>47244.487668999995</v>
      </c>
      <c r="E42" s="130">
        <f>'[3]NHB Mat'!AC3</f>
        <v>16338.744737000001</v>
      </c>
      <c r="F42" s="131">
        <f>'[3]NHB Mat'!AD3</f>
        <v>2805.0139159999999</v>
      </c>
      <c r="G42" s="140">
        <f>C42/SUM(C42:F42)</f>
        <v>0.6351959969122134</v>
      </c>
      <c r="H42" s="140">
        <f>C42/SUM(C42:E42)</f>
        <v>0.64513991019234374</v>
      </c>
      <c r="I42" s="140">
        <f>F42/SUM(C42:F42)</f>
        <v>1.5413576377821113E-2</v>
      </c>
    </row>
    <row r="43" spans="2:9" ht="13.5" customHeight="1" x14ac:dyDescent="0.2">
      <c r="B43" s="114" t="s">
        <v>216</v>
      </c>
      <c r="C43" s="132">
        <f>'[3]NHB Mat'!AA4</f>
        <v>56125.449339999999</v>
      </c>
      <c r="D43" s="134">
        <f>'[3]NHB Mat'!AB4</f>
        <v>108236.763672</v>
      </c>
      <c r="E43" s="134">
        <f>'[3]NHB Mat'!AC4</f>
        <v>35988.918798999999</v>
      </c>
      <c r="F43" s="135">
        <f>'[3]NHB Mat'!AD4</f>
        <v>5043.5796199999995</v>
      </c>
      <c r="G43" s="140">
        <f>D43/SUM(C43:F43)</f>
        <v>0.52696957442529335</v>
      </c>
      <c r="H43" s="140">
        <f>D43/SUM(C43:E43)</f>
        <v>0.5402353492772104</v>
      </c>
      <c r="I43" s="140">
        <f>F43/SUM(C43:F43)</f>
        <v>2.4555547632463419E-2</v>
      </c>
    </row>
    <row r="44" spans="2:9" ht="13.5" customHeight="1" x14ac:dyDescent="0.2">
      <c r="B44" s="114" t="s">
        <v>217</v>
      </c>
      <c r="C44" s="132">
        <f>'[3]NHB Mat'!AA5</f>
        <v>21024.587135000002</v>
      </c>
      <c r="D44" s="134">
        <f>'[3]NHB Mat'!AB5</f>
        <v>39287.805461999997</v>
      </c>
      <c r="E44" s="134">
        <f>'[3]NHB Mat'!AC5</f>
        <v>100213.393694</v>
      </c>
      <c r="F44" s="135">
        <f>'[3]NHB Mat'!AD5</f>
        <v>13937.560792</v>
      </c>
      <c r="G44" s="140">
        <f>E44/SUM(C44:F44)</f>
        <v>0.57440944112074166</v>
      </c>
      <c r="H44" s="140">
        <f>E44/SUM(C44:E44)</f>
        <v>0.62428221664233974</v>
      </c>
      <c r="I44" s="140">
        <f>F44/SUM(C44:F44)</f>
        <v>7.9888188694266421E-2</v>
      </c>
    </row>
    <row r="45" spans="2:9" ht="13.5" customHeight="1" thickBot="1" x14ac:dyDescent="0.25">
      <c r="B45" s="114" t="s">
        <v>218</v>
      </c>
      <c r="C45" s="136">
        <f>'[3]NHB Mat'!AA6</f>
        <v>3526.6488039999999</v>
      </c>
      <c r="D45" s="137">
        <f>'[3]NHB Mat'!AB6</f>
        <v>5491.9171759999999</v>
      </c>
      <c r="E45" s="137">
        <f>'[3]NHB Mat'!AC6</f>
        <v>13467.415406000002</v>
      </c>
      <c r="F45" s="141">
        <f>'[3]NHB Mat'!AD6</f>
        <v>9706.25</v>
      </c>
    </row>
    <row r="46" spans="2:9" ht="13.5" customHeight="1" x14ac:dyDescent="0.2">
      <c r="C46" s="142">
        <f>C42/SUM(C42:C45)</f>
        <v>0.58895419964722917</v>
      </c>
      <c r="D46" s="142">
        <f>D43/SUM(D42:D45)</f>
        <v>0.54047856415274431</v>
      </c>
      <c r="E46" s="142">
        <f>E43/SUM(E42:E45)</f>
        <v>0.21678965071807768</v>
      </c>
      <c r="F46" s="143"/>
    </row>
    <row r="47" spans="2:9" x14ac:dyDescent="0.2">
      <c r="C47" s="142">
        <f>C42/SUM(C42:C44)</f>
        <v>0.59973026832499565</v>
      </c>
      <c r="D47" s="142">
        <f>D42/SUM(D42:D44)</f>
        <v>0.24256670153096052</v>
      </c>
      <c r="E47" s="142">
        <f>E42/SUM(E42:E44)</f>
        <v>0.10711047264058614</v>
      </c>
      <c r="F47" s="143"/>
    </row>
    <row r="48" spans="2:9" x14ac:dyDescent="0.2">
      <c r="C48" s="142">
        <f>C45/SUM(C42:C45)</f>
        <v>1.7968192113870275E-2</v>
      </c>
      <c r="D48" s="142">
        <f>D45/SUM(D42:D45)</f>
        <v>2.7423801387163434E-2</v>
      </c>
      <c r="E48" s="142">
        <f>E45/SUM(E42:E45)</f>
        <v>8.1124867858578836E-2</v>
      </c>
      <c r="F48" s="143"/>
    </row>
    <row r="50" spans="2:9" x14ac:dyDescent="0.2">
      <c r="B50" s="114" t="s">
        <v>5</v>
      </c>
    </row>
    <row r="52" spans="2:9" ht="13.5" thickBot="1" x14ac:dyDescent="0.25">
      <c r="B52" s="114" t="s">
        <v>214</v>
      </c>
      <c r="C52" s="114" t="s">
        <v>215</v>
      </c>
      <c r="D52" s="114" t="s">
        <v>216</v>
      </c>
      <c r="E52" s="114" t="s">
        <v>217</v>
      </c>
      <c r="F52" s="114" t="s">
        <v>218</v>
      </c>
      <c r="G52" s="114" t="s">
        <v>219</v>
      </c>
      <c r="H52" s="114" t="s">
        <v>220</v>
      </c>
      <c r="I52" s="114" t="s">
        <v>221</v>
      </c>
    </row>
    <row r="53" spans="2:9" x14ac:dyDescent="0.2">
      <c r="B53" s="114" t="s">
        <v>115</v>
      </c>
      <c r="C53" s="139">
        <f>'[3]HIS Mats'!Z38</f>
        <v>50.432705064376179</v>
      </c>
      <c r="D53" s="130">
        <f>'[3]HIS Mats'!AA38</f>
        <v>27.115337398374159</v>
      </c>
      <c r="E53" s="130">
        <f>'[3]HIS Mats'!AB38</f>
        <v>5.1537558826596586</v>
      </c>
      <c r="F53" s="131">
        <f>'[3]HIS Mats'!AC38</f>
        <v>9.0269530580807906</v>
      </c>
      <c r="G53" s="140">
        <f>C53/SUM(C53:F53)</f>
        <v>0.5498025896213925</v>
      </c>
      <c r="H53" s="140">
        <f>C53/SUM(C53:E53)</f>
        <v>0.60981388643739487</v>
      </c>
      <c r="I53" s="140">
        <f>F53/SUM(C53:F53)</f>
        <v>9.8409200168588201E-2</v>
      </c>
    </row>
    <row r="54" spans="2:9" x14ac:dyDescent="0.2">
      <c r="B54" s="114" t="s">
        <v>216</v>
      </c>
      <c r="C54" s="132">
        <f>'[3]HIS Mats'!Z39</f>
        <v>26.528157695280651</v>
      </c>
      <c r="D54" s="134">
        <f>'[3]HIS Mats'!AA39</f>
        <v>43.028086467770223</v>
      </c>
      <c r="E54" s="134">
        <f>'[3]HIS Mats'!AB39</f>
        <v>18.449868700376989</v>
      </c>
      <c r="F54" s="135">
        <f>'[3]HIS Mats'!AC39</f>
        <v>9.2985176939016156</v>
      </c>
      <c r="G54" s="140">
        <f>D54/SUM(C54:F54)</f>
        <v>0.4421997824905069</v>
      </c>
      <c r="H54" s="140">
        <f>D54/SUM(C54:E54)</f>
        <v>0.48892156542061216</v>
      </c>
      <c r="I54" s="140">
        <f>F54/SUM(C54:F54)</f>
        <v>9.5560896132514062E-2</v>
      </c>
    </row>
    <row r="55" spans="2:9" x14ac:dyDescent="0.2">
      <c r="B55" s="114" t="s">
        <v>217</v>
      </c>
      <c r="C55" s="132">
        <f>'[3]HIS Mats'!Z40</f>
        <v>24.998637118217658</v>
      </c>
      <c r="D55" s="134">
        <f>'[3]HIS Mats'!AA40</f>
        <v>55.760416619162626</v>
      </c>
      <c r="E55" s="134">
        <f>'[3]HIS Mats'!AB40</f>
        <v>96.009973485328644</v>
      </c>
      <c r="F55" s="135">
        <f>'[3]HIS Mats'!AC40</f>
        <v>82.672763434957815</v>
      </c>
      <c r="G55" s="140">
        <f>E55/SUM(C55:F55)</f>
        <v>0.37006364025606708</v>
      </c>
      <c r="H55" s="140">
        <f>E55/SUM(C55:E55)</f>
        <v>0.54313798629647358</v>
      </c>
      <c r="I55" s="140">
        <f>F55/SUM(C55:F55)</f>
        <v>0.31865630909109965</v>
      </c>
    </row>
    <row r="56" spans="2:9" ht="13.5" thickBot="1" x14ac:dyDescent="0.25">
      <c r="B56" s="114" t="s">
        <v>218</v>
      </c>
      <c r="C56" s="136">
        <f>'[3]HIS Mats'!Z41</f>
        <v>10.29529116927332</v>
      </c>
      <c r="D56" s="137">
        <f>'[3]HIS Mats'!AA41</f>
        <v>9.0362317220296369</v>
      </c>
      <c r="E56" s="137">
        <f>'[3]HIS Mats'!AB41</f>
        <v>17.098843095772413</v>
      </c>
      <c r="F56" s="141">
        <f>'[3]HIS Mats'!AC41</f>
        <v>0</v>
      </c>
    </row>
    <row r="57" spans="2:9" x14ac:dyDescent="0.2">
      <c r="C57" s="142">
        <f>C53/SUM(C53:C56)</f>
        <v>0.44926995626577826</v>
      </c>
      <c r="D57" s="142">
        <f>D54/SUM(D53:D56)</f>
        <v>0.3188681150374455</v>
      </c>
      <c r="E57" s="142">
        <f>E54/SUM(E53:E56)</f>
        <v>0.13495383846029035</v>
      </c>
      <c r="F57" s="143"/>
    </row>
    <row r="58" spans="2:9" x14ac:dyDescent="0.2">
      <c r="C58" s="142">
        <f>C53/SUM(C53:C55)</f>
        <v>0.49463468460304033</v>
      </c>
      <c r="D58" s="142">
        <f>D53/SUM(D53:D55)</f>
        <v>0.21536545107643892</v>
      </c>
      <c r="E58" s="142">
        <f>E53/SUM(E53:E55)</f>
        <v>4.3086705574344679E-2</v>
      </c>
      <c r="F58" s="143"/>
    </row>
    <row r="59" spans="2:9" x14ac:dyDescent="0.2">
      <c r="C59" s="142">
        <f>C56/SUM(C53:C56)</f>
        <v>9.1713601470686662E-2</v>
      </c>
      <c r="D59" s="142">
        <f>D56/SUM(D53:D56)</f>
        <v>6.6964776098128842E-2</v>
      </c>
      <c r="E59" s="142">
        <f>E56/SUM(E53:E56)</f>
        <v>0.12507159516845615</v>
      </c>
      <c r="F59" s="143"/>
    </row>
    <row r="60" spans="2:9" x14ac:dyDescent="0.2">
      <c r="C60" s="143"/>
      <c r="D60" s="143"/>
      <c r="E60" s="143"/>
      <c r="F60" s="143"/>
    </row>
    <row r="62" spans="2:9" ht="13.5" thickBot="1" x14ac:dyDescent="0.25">
      <c r="B62" s="114" t="s">
        <v>204</v>
      </c>
      <c r="C62" s="114" t="s">
        <v>215</v>
      </c>
      <c r="D62" s="114" t="s">
        <v>216</v>
      </c>
      <c r="E62" s="114" t="s">
        <v>217</v>
      </c>
      <c r="F62" s="114" t="s">
        <v>222</v>
      </c>
      <c r="G62" s="114" t="s">
        <v>219</v>
      </c>
      <c r="H62" s="114" t="s">
        <v>220</v>
      </c>
      <c r="I62" s="114" t="s">
        <v>221</v>
      </c>
    </row>
    <row r="63" spans="2:9" x14ac:dyDescent="0.2">
      <c r="B63" s="114" t="s">
        <v>115</v>
      </c>
      <c r="C63" s="139">
        <f>'[3]HBS Mat'!AA3</f>
        <v>32463.581821</v>
      </c>
      <c r="D63" s="130">
        <f>'[3]HBS Mat'!AB3</f>
        <v>28682.593646000001</v>
      </c>
      <c r="E63" s="130">
        <f>'[3]HBS Mat'!AC3</f>
        <v>8244.5018300000011</v>
      </c>
      <c r="F63" s="131">
        <f>'[3]HBS Mat'!AD3</f>
        <v>1795.106522</v>
      </c>
      <c r="G63" s="140">
        <f>C63/SUM(C63:F63)</f>
        <v>0.45604023836477353</v>
      </c>
      <c r="H63" s="140">
        <f>C63/SUM(C63:E63)</f>
        <v>0.46783780019976129</v>
      </c>
      <c r="I63" s="140">
        <f>F63/SUM(C63:F63)</f>
        <v>2.5217205257784533E-2</v>
      </c>
    </row>
    <row r="64" spans="2:9" x14ac:dyDescent="0.2">
      <c r="B64" s="114" t="s">
        <v>216</v>
      </c>
      <c r="C64" s="132">
        <f>'[3]HBS Mat'!AA4</f>
        <v>19185.940803000001</v>
      </c>
      <c r="D64" s="134">
        <f>'[3]HBS Mat'!AB4</f>
        <v>38691.967804</v>
      </c>
      <c r="E64" s="134">
        <f>'[3]HBS Mat'!AC4</f>
        <v>14080.258711</v>
      </c>
      <c r="F64" s="135">
        <f>'[3]HBS Mat'!AD4</f>
        <v>3064.11087</v>
      </c>
      <c r="G64" s="140">
        <f>D64/SUM(C64:F64)</f>
        <v>0.51573970743784836</v>
      </c>
      <c r="H64" s="140">
        <f>D64/SUM(C64:E64)</f>
        <v>0.53770085100988085</v>
      </c>
      <c r="I64" s="140">
        <f>F64/SUM(C64:F64)</f>
        <v>4.0842679588076171E-2</v>
      </c>
    </row>
    <row r="65" spans="2:9" x14ac:dyDescent="0.2">
      <c r="B65" s="114" t="s">
        <v>217</v>
      </c>
      <c r="C65" s="132">
        <f>'[3]HBS Mat'!AA5</f>
        <v>10151.824828000001</v>
      </c>
      <c r="D65" s="134">
        <f>'[3]HBS Mat'!AB5</f>
        <v>25632.806216000001</v>
      </c>
      <c r="E65" s="134">
        <f>'[3]HBS Mat'!AC5</f>
        <v>54325.392844999995</v>
      </c>
      <c r="F65" s="135">
        <f>'[3]HBS Mat'!AD5</f>
        <v>12078.973753999999</v>
      </c>
      <c r="G65" s="140">
        <f>E65/SUM(C65:F65)</f>
        <v>0.53161684817368704</v>
      </c>
      <c r="H65" s="140">
        <f>E65/SUM(C65:E65)</f>
        <v>0.60287846457481242</v>
      </c>
      <c r="I65" s="140">
        <f>F65/SUM(C65:F65)</f>
        <v>0.11820229215084599</v>
      </c>
    </row>
    <row r="66" spans="2:9" ht="13.5" thickBot="1" x14ac:dyDescent="0.25">
      <c r="B66" s="114" t="s">
        <v>218</v>
      </c>
      <c r="C66" s="136">
        <f>'[3]HBS Mat'!AA6</f>
        <v>1280.6014029999999</v>
      </c>
      <c r="D66" s="137">
        <f>'[3]HBS Mat'!AB6</f>
        <v>2963.6634679999997</v>
      </c>
      <c r="E66" s="137">
        <f>'[3]HBS Mat'!AC6</f>
        <v>6837.5727239999997</v>
      </c>
      <c r="F66" s="141">
        <f>'[3]HBS Mat'!AD6</f>
        <v>6072.5463870000003</v>
      </c>
    </row>
    <row r="67" spans="2:9" x14ac:dyDescent="0.2">
      <c r="C67" s="142">
        <f>C63/SUM(C63:C66)</f>
        <v>0.5146255372613916</v>
      </c>
      <c r="D67" s="142">
        <f>D64/SUM(D63:D66)</f>
        <v>0.40316298936057232</v>
      </c>
      <c r="E67" s="142">
        <f>E64/SUM(E63:E66)</f>
        <v>0.16865064323884485</v>
      </c>
      <c r="F67" s="143"/>
    </row>
    <row r="68" spans="2:9" x14ac:dyDescent="0.2">
      <c r="C68" s="142">
        <f>C63/SUM(C63:C65)</f>
        <v>0.52528922360817265</v>
      </c>
      <c r="D68" s="142">
        <f>D63/SUM(D63:D65)</f>
        <v>0.30839055405806609</v>
      </c>
      <c r="E68" s="142">
        <f>E63/SUM(E63:E65)</f>
        <v>0.1075601478379539</v>
      </c>
      <c r="F68" s="143"/>
    </row>
    <row r="69" spans="2:9" x14ac:dyDescent="0.2">
      <c r="C69" s="142">
        <f>C66/SUM(C63:C66)</f>
        <v>2.0300599874356874E-2</v>
      </c>
      <c r="D69" s="142">
        <f>D66/SUM(D63:D66)</f>
        <v>3.0880813022233455E-2</v>
      </c>
      <c r="E69" s="142">
        <f>E66/SUM(E63:E66)</f>
        <v>8.1899137065861577E-2</v>
      </c>
      <c r="F69" s="143"/>
    </row>
    <row r="70" spans="2:9" x14ac:dyDescent="0.2">
      <c r="C70" s="142"/>
      <c r="D70" s="142"/>
      <c r="E70" s="142"/>
      <c r="F70" s="143"/>
    </row>
    <row r="71" spans="2:9" x14ac:dyDescent="0.2">
      <c r="C71" s="142"/>
      <c r="D71" s="142"/>
      <c r="E71" s="142"/>
      <c r="F71" s="143"/>
    </row>
    <row r="72" spans="2:9" x14ac:dyDescent="0.2">
      <c r="C72" s="142"/>
      <c r="D72" s="142"/>
      <c r="E72" s="142"/>
      <c r="F72" s="143"/>
    </row>
    <row r="73" spans="2:9" x14ac:dyDescent="0.2">
      <c r="B73" s="114" t="s">
        <v>4</v>
      </c>
    </row>
    <row r="75" spans="2:9" ht="13.5" thickBot="1" x14ac:dyDescent="0.25">
      <c r="B75" s="114" t="s">
        <v>214</v>
      </c>
      <c r="C75" s="114" t="s">
        <v>215</v>
      </c>
      <c r="D75" s="114" t="s">
        <v>216</v>
      </c>
      <c r="E75" s="114" t="s">
        <v>217</v>
      </c>
      <c r="F75" s="114" t="s">
        <v>218</v>
      </c>
      <c r="G75" s="114" t="s">
        <v>219</v>
      </c>
      <c r="H75" s="114" t="s">
        <v>220</v>
      </c>
      <c r="I75" s="114" t="s">
        <v>221</v>
      </c>
    </row>
    <row r="76" spans="2:9" x14ac:dyDescent="0.2">
      <c r="B76" s="114" t="s">
        <v>115</v>
      </c>
      <c r="C76" s="139">
        <f>'[3]HIS Mats'!Z56</f>
        <v>81.108189119355018</v>
      </c>
      <c r="D76" s="130">
        <f>'[3]HIS Mats'!AA56</f>
        <v>32.144820417952758</v>
      </c>
      <c r="E76" s="130">
        <f>'[3]HIS Mats'!AB56</f>
        <v>8.556183077886832</v>
      </c>
      <c r="F76" s="131">
        <f>'[3]HIS Mats'!AC56</f>
        <v>5.8127079315565897</v>
      </c>
      <c r="G76" s="140">
        <f>C76/SUM(C76:F76)</f>
        <v>0.63553503569430858</v>
      </c>
      <c r="H76" s="140">
        <f>C76/SUM(C76:E76)</f>
        <v>0.66586262808245145</v>
      </c>
      <c r="I76" s="140">
        <f>F76/SUM(C76:F76)</f>
        <v>4.554632008028469E-2</v>
      </c>
    </row>
    <row r="77" spans="2:9" x14ac:dyDescent="0.2">
      <c r="B77" s="114" t="s">
        <v>216</v>
      </c>
      <c r="C77" s="132">
        <f>'[3]HIS Mats'!Z57</f>
        <v>78.47948461246996</v>
      </c>
      <c r="D77" s="134">
        <f>'[3]HIS Mats'!AA57</f>
        <v>67.881685056535986</v>
      </c>
      <c r="E77" s="134">
        <f>'[3]HIS Mats'!AB57</f>
        <v>38.039271623629105</v>
      </c>
      <c r="F77" s="135">
        <f>'[3]HIS Mats'!AC57</f>
        <v>25.225591712945977</v>
      </c>
      <c r="G77" s="140">
        <f>D77/SUM(C77:F77)</f>
        <v>0.32382278137529186</v>
      </c>
      <c r="H77" s="140">
        <f>D77/SUM(C77:E77)</f>
        <v>0.36812105535480177</v>
      </c>
      <c r="I77" s="140">
        <f>F77/SUM(C77:F77)</f>
        <v>0.12033615935609666</v>
      </c>
    </row>
    <row r="78" spans="2:9" x14ac:dyDescent="0.2">
      <c r="B78" s="114" t="s">
        <v>217</v>
      </c>
      <c r="C78" s="132">
        <f>'[3]HIS Mats'!Z58</f>
        <v>114.28322038995543</v>
      </c>
      <c r="D78" s="134">
        <f>'[3]HIS Mats'!AA58</f>
        <v>62.36852475386906</v>
      </c>
      <c r="E78" s="134">
        <f>'[3]HIS Mats'!AB58</f>
        <v>87.988488328459511</v>
      </c>
      <c r="F78" s="135">
        <f>'[3]HIS Mats'!AC58</f>
        <v>61.291497337981994</v>
      </c>
      <c r="G78" s="140">
        <f>E78/SUM(C78:F78)</f>
        <v>0.26995987199442112</v>
      </c>
      <c r="H78" s="140">
        <f>E78/SUM(C78:E78)</f>
        <v>0.33248341408251753</v>
      </c>
      <c r="I78" s="140">
        <f>F78/SUM(C78:F78)</f>
        <v>0.18805010848625078</v>
      </c>
    </row>
    <row r="79" spans="2:9" ht="13.5" thickBot="1" x14ac:dyDescent="0.25">
      <c r="B79" s="114" t="s">
        <v>218</v>
      </c>
      <c r="C79" s="136">
        <f>'[3]HIS Mats'!Z59</f>
        <v>21.142938863869862</v>
      </c>
      <c r="D79" s="137">
        <f>'[3]HIS Mats'!AA59</f>
        <v>3.1771644711669191</v>
      </c>
      <c r="E79" s="137">
        <f>'[3]HIS Mats'!AB59</f>
        <v>16.136494017758491</v>
      </c>
      <c r="F79" s="141">
        <f>'[3]HIS Mats'!AC59</f>
        <v>0</v>
      </c>
    </row>
    <row r="80" spans="2:9" x14ac:dyDescent="0.2">
      <c r="C80" s="142">
        <f>C76/SUM(C76:C79)</f>
        <v>0.27493012208447931</v>
      </c>
      <c r="D80" s="142">
        <f>D77/SUM(D76:D79)</f>
        <v>0.40998239577439655</v>
      </c>
      <c r="E80" s="142">
        <f>E77/SUM(E76:E79)</f>
        <v>0.25238297054288578</v>
      </c>
      <c r="F80" s="143"/>
    </row>
    <row r="81" spans="2:9" x14ac:dyDescent="0.2">
      <c r="C81" s="142">
        <f>C76/SUM(C76:C78)</f>
        <v>0.29615483375640922</v>
      </c>
      <c r="D81" s="142">
        <f>D76/SUM(D76:D78)</f>
        <v>0.19794214375126581</v>
      </c>
      <c r="E81" s="142">
        <f>E76/SUM(E76:E78)</f>
        <v>6.3575066127919438E-2</v>
      </c>
      <c r="F81" s="143"/>
    </row>
    <row r="82" spans="2:9" x14ac:dyDescent="0.2">
      <c r="C82" s="142">
        <f>C79/SUM(C76:C79)</f>
        <v>7.1667618599085395E-2</v>
      </c>
      <c r="D82" s="142">
        <f>D79/SUM(D76:D79)</f>
        <v>1.9188997747675803E-2</v>
      </c>
      <c r="E82" s="142">
        <f>E79/SUM(E76:E79)</f>
        <v>0.10706241524928688</v>
      </c>
      <c r="F82" s="143"/>
    </row>
    <row r="83" spans="2:9" x14ac:dyDescent="0.2">
      <c r="C83" s="143"/>
      <c r="D83" s="143"/>
      <c r="E83" s="143"/>
      <c r="F83" s="143"/>
    </row>
    <row r="85" spans="2:9" ht="13.5" thickBot="1" x14ac:dyDescent="0.25">
      <c r="B85" s="114" t="s">
        <v>204</v>
      </c>
      <c r="C85" s="114" t="s">
        <v>215</v>
      </c>
      <c r="D85" s="114" t="s">
        <v>216</v>
      </c>
      <c r="E85" s="114" t="s">
        <v>217</v>
      </c>
      <c r="F85" s="114" t="s">
        <v>222</v>
      </c>
      <c r="G85" s="114" t="s">
        <v>219</v>
      </c>
      <c r="H85" s="114" t="s">
        <v>220</v>
      </c>
      <c r="I85" s="114" t="s">
        <v>221</v>
      </c>
    </row>
    <row r="86" spans="2:9" x14ac:dyDescent="0.2">
      <c r="B86" s="114" t="s">
        <v>115</v>
      </c>
      <c r="C86" s="139">
        <f>'[3]HBW Mat'!AA3</f>
        <v>31828.680390000001</v>
      </c>
      <c r="D86" s="130">
        <f>'[3]HBW Mat'!AB3</f>
        <v>19849.847629</v>
      </c>
      <c r="E86" s="130">
        <f>'[3]HBW Mat'!AC3</f>
        <v>8823.8625769999999</v>
      </c>
      <c r="F86" s="131">
        <f>'[3]HBW Mat'!AD3</f>
        <v>2921.7601009999998</v>
      </c>
      <c r="G86" s="140">
        <f>C86/SUM(C86:F86)</f>
        <v>0.50183849590760876</v>
      </c>
      <c r="H86" s="140">
        <f>C86/SUM(C86:E86)</f>
        <v>0.52607310349988534</v>
      </c>
      <c r="I86" s="140">
        <f>F86/SUM(C86:F86)</f>
        <v>4.6066996071548509E-2</v>
      </c>
    </row>
    <row r="87" spans="2:9" x14ac:dyDescent="0.2">
      <c r="B87" s="114" t="s">
        <v>216</v>
      </c>
      <c r="C87" s="132">
        <f>'[3]HBW Mat'!AA4</f>
        <v>27615.621703000004</v>
      </c>
      <c r="D87" s="134">
        <f>'[3]HBW Mat'!AB4</f>
        <v>26107.992431000002</v>
      </c>
      <c r="E87" s="134">
        <f>'[3]HBW Mat'!AC4</f>
        <v>12966.374386</v>
      </c>
      <c r="F87" s="135">
        <f>'[3]HBW Mat'!AD4</f>
        <v>4098.581604</v>
      </c>
      <c r="G87" s="140">
        <f>D87/SUM(C87:F87)</f>
        <v>0.36881649657941606</v>
      </c>
      <c r="H87" s="140">
        <f>D87/SUM(C87:E87)</f>
        <v>0.39148293485116353</v>
      </c>
      <c r="I87" s="140">
        <f>F87/SUM(C87:F87)</f>
        <v>5.7898917817107112E-2</v>
      </c>
    </row>
    <row r="88" spans="2:9" x14ac:dyDescent="0.2">
      <c r="B88" s="114" t="s">
        <v>217</v>
      </c>
      <c r="C88" s="132">
        <f>'[3]HBW Mat'!AA5</f>
        <v>33706.328095999997</v>
      </c>
      <c r="D88" s="134">
        <f>'[3]HBW Mat'!AB5</f>
        <v>32641.819717000002</v>
      </c>
      <c r="E88" s="134">
        <f>'[3]HBW Mat'!AC5</f>
        <v>27358.929790999999</v>
      </c>
      <c r="F88" s="135">
        <f>'[3]HBW Mat'!AD5</f>
        <v>7937.8600150000002</v>
      </c>
      <c r="G88" s="140">
        <f>E88/SUM(C88:F88)</f>
        <v>0.26916175494691752</v>
      </c>
      <c r="H88" s="140">
        <f>E88/SUM(C88:E88)</f>
        <v>0.29196225611278853</v>
      </c>
      <c r="I88" s="140">
        <f>F88/SUM(C88:F88)</f>
        <v>7.8094002524295061E-2</v>
      </c>
    </row>
    <row r="89" spans="2:9" ht="13.5" thickBot="1" x14ac:dyDescent="0.25">
      <c r="B89" s="114" t="s">
        <v>218</v>
      </c>
      <c r="C89" s="136">
        <f>'[3]HBW Mat'!AA6</f>
        <v>13021.637694999999</v>
      </c>
      <c r="D89" s="137">
        <f>'[3]HBW Mat'!AB6</f>
        <v>11689.036377</v>
      </c>
      <c r="E89" s="137">
        <f>'[3]HBW Mat'!AC6</f>
        <v>8953.5469050000011</v>
      </c>
      <c r="F89" s="141">
        <f>'[3]HBW Mat'!AD6</f>
        <v>3747.8842770000001</v>
      </c>
    </row>
    <row r="90" spans="2:9" x14ac:dyDescent="0.2">
      <c r="C90" s="142">
        <f>C86/SUM(C86:C89)</f>
        <v>0.29978337116030029</v>
      </c>
      <c r="D90" s="142">
        <f>D87/SUM(D86:D89)</f>
        <v>0.28916125210700983</v>
      </c>
      <c r="E90" s="142">
        <f>E87/SUM(E86:E89)</f>
        <v>0.22316297414435018</v>
      </c>
      <c r="F90" s="143"/>
    </row>
    <row r="91" spans="2:9" x14ac:dyDescent="0.2">
      <c r="C91" s="142">
        <f>C86/SUM(C86:C88)</f>
        <v>0.34169044616682148</v>
      </c>
      <c r="D91" s="142">
        <f>D86/SUM(D86:D88)</f>
        <v>0.25254368384439879</v>
      </c>
      <c r="E91" s="142">
        <f>E86/SUM(E86:E88)</f>
        <v>0.17953229240212645</v>
      </c>
      <c r="F91" s="143"/>
    </row>
    <row r="92" spans="2:9" x14ac:dyDescent="0.2">
      <c r="C92" s="142">
        <f>C89/SUM(C86:C89)</f>
        <v>0.12264631767333982</v>
      </c>
      <c r="D92" s="142">
        <f>D89/SUM(D86:D89)</f>
        <v>0.12946289928766624</v>
      </c>
      <c r="E92" s="142">
        <f>E89/SUM(E86:E89)</f>
        <v>0.15409860127269828</v>
      </c>
      <c r="F92" s="143"/>
    </row>
    <row r="94" spans="2:9" ht="13.5" thickBot="1" x14ac:dyDescent="0.25">
      <c r="B94" s="114" t="s">
        <v>223</v>
      </c>
      <c r="C94" s="114" t="s">
        <v>215</v>
      </c>
      <c r="D94" s="114" t="s">
        <v>216</v>
      </c>
      <c r="E94" s="114" t="s">
        <v>217</v>
      </c>
      <c r="F94" s="114" t="s">
        <v>222</v>
      </c>
      <c r="G94" s="114" t="s">
        <v>219</v>
      </c>
      <c r="H94" s="114" t="s">
        <v>220</v>
      </c>
      <c r="I94" s="114" t="s">
        <v>221</v>
      </c>
    </row>
    <row r="95" spans="2:9" x14ac:dyDescent="0.2">
      <c r="B95" s="114" t="s">
        <v>115</v>
      </c>
      <c r="C95" s="139">
        <f>'[3]CTPP Comparison Med District'!C5</f>
        <v>36055</v>
      </c>
      <c r="D95" s="130">
        <f>SUM('[3]CTPP Comparison Med District'!D5:G5)</f>
        <v>15693</v>
      </c>
      <c r="E95" s="130">
        <f>SUM('[3]CTPP Comparison Med District'!H5:M5)</f>
        <v>5263</v>
      </c>
      <c r="F95" s="131">
        <f>'[3]CTPP Comparison Med District'!N5</f>
        <v>2030</v>
      </c>
      <c r="G95" s="140">
        <f>C95/SUM(C95:F95)</f>
        <v>0.6106773259260514</v>
      </c>
      <c r="H95" s="140">
        <f>C95/SUM(C95:E95)</f>
        <v>0.63242181333426883</v>
      </c>
      <c r="I95" s="140">
        <f>F95/SUM(C95:F95)</f>
        <v>3.4382886468725123E-2</v>
      </c>
    </row>
    <row r="96" spans="2:9" x14ac:dyDescent="0.2">
      <c r="B96" s="114" t="s">
        <v>216</v>
      </c>
      <c r="C96" s="132">
        <f>SUM('[3]CTPP Comparison Med District'!C6:C9)</f>
        <v>23900</v>
      </c>
      <c r="D96" s="134">
        <f>SUM('[3]CTPP Comparison Med District'!D6:G9)</f>
        <v>27327</v>
      </c>
      <c r="E96" s="134">
        <f>SUM('[3]CTPP Comparison Med District'!H6:M9)</f>
        <v>8200</v>
      </c>
      <c r="F96" s="135">
        <f>SUM('[3]CTPP Comparison Med District'!N6:N9)</f>
        <v>3090</v>
      </c>
      <c r="G96" s="140">
        <f>D96/SUM(C96:F96)</f>
        <v>0.437113105235376</v>
      </c>
      <c r="H96" s="140">
        <f>D96/SUM(C96:E96)</f>
        <v>0.45984148619314452</v>
      </c>
      <c r="I96" s="140">
        <f>F96/SUM(C96:F96)</f>
        <v>4.9426555976774318E-2</v>
      </c>
    </row>
    <row r="97" spans="2:9" x14ac:dyDescent="0.2">
      <c r="B97" s="114" t="s">
        <v>217</v>
      </c>
      <c r="C97" s="132">
        <f>SUM('[3]CTPP Comparison Med District'!C10:C15)</f>
        <v>24775</v>
      </c>
      <c r="D97" s="134">
        <f>SUM('[3]CTPP Comparison Med District'!D10:G15)</f>
        <v>27958</v>
      </c>
      <c r="E97" s="134">
        <f>SUM('[3]CTPP Comparison Med District'!H10:M15)</f>
        <v>29914</v>
      </c>
      <c r="F97" s="135">
        <f>SUM('[3]CTPP Comparison Med District'!N10:N15)</f>
        <v>7441</v>
      </c>
      <c r="G97" s="140">
        <f>E97/SUM(C97:F97)</f>
        <v>0.33205310363200424</v>
      </c>
      <c r="H97" s="140">
        <f>E97/SUM(C97:E97)</f>
        <v>0.36194901206335378</v>
      </c>
      <c r="I97" s="140">
        <f>F97/SUM(C97:F97)</f>
        <v>8.2597016250777019E-2</v>
      </c>
    </row>
    <row r="98" spans="2:9" ht="13.5" thickBot="1" x14ac:dyDescent="0.25">
      <c r="B98" s="114" t="s">
        <v>218</v>
      </c>
      <c r="C98" s="136">
        <f>SUM('[3]CTPP Comparison Med District'!C16)</f>
        <v>6657</v>
      </c>
      <c r="D98" s="137">
        <f>SUM('[3]CTPP Comparison Med District'!D16:G16)</f>
        <v>9269</v>
      </c>
      <c r="E98" s="137">
        <f>SUM('[3]CTPP Comparison Med District'!H16:M16)</f>
        <v>7414</v>
      </c>
      <c r="F98" s="141">
        <f>'[3]CTPP Comparison Med District'!N16</f>
        <v>0</v>
      </c>
    </row>
    <row r="99" spans="2:9" x14ac:dyDescent="0.2">
      <c r="C99" s="142">
        <f>C95/SUM(C95:C98)</f>
        <v>0.3945309507916881</v>
      </c>
      <c r="D99" s="142">
        <f>D96/SUM(D95:D98)</f>
        <v>0.34053609480728253</v>
      </c>
      <c r="E99" s="142">
        <f>E96/SUM(E95:E98)</f>
        <v>0.16144592545923489</v>
      </c>
      <c r="F99" s="143"/>
    </row>
    <row r="100" spans="2:9" x14ac:dyDescent="0.2">
      <c r="C100" s="142">
        <f>C95/SUM(C95:C97)</f>
        <v>0.42552814823557183</v>
      </c>
      <c r="D100" s="142">
        <f>D95/SUM(D95:D97)</f>
        <v>0.22109667784383893</v>
      </c>
      <c r="E100" s="142">
        <f>E95/SUM(E95:E97)</f>
        <v>0.12133158125273763</v>
      </c>
      <c r="F100" s="143"/>
    </row>
    <row r="101" spans="2:9" x14ac:dyDescent="0.2">
      <c r="C101" s="142">
        <f>C98/SUM(C95:C98)</f>
        <v>7.284405878297788E-2</v>
      </c>
      <c r="D101" s="142">
        <f>D98/SUM(D95:D98)</f>
        <v>0.11550587560905703</v>
      </c>
      <c r="E101" s="142">
        <f>E98/SUM(E95:E98)</f>
        <v>0.14597074284814238</v>
      </c>
      <c r="F101" s="1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BG37"/>
  <sheetViews>
    <sheetView zoomScale="70" zoomScaleNormal="70" workbookViewId="0">
      <selection activeCell="F47" sqref="F47"/>
    </sheetView>
  </sheetViews>
  <sheetFormatPr defaultRowHeight="15" x14ac:dyDescent="0.25"/>
  <cols>
    <col min="1" max="2" width="9.140625" style="1"/>
    <col min="3" max="3" width="20.7109375" style="80" customWidth="1"/>
    <col min="4" max="4" width="21.85546875" style="36" customWidth="1"/>
    <col min="5" max="5" width="9.140625" style="1"/>
    <col min="6" max="6" width="27" style="1" customWidth="1"/>
    <col min="7" max="7" width="22.5703125" style="34" customWidth="1"/>
    <col min="8" max="8" width="10.140625" style="34" bestFit="1" customWidth="1"/>
    <col min="9" max="16384" width="9.140625" style="1"/>
  </cols>
  <sheetData>
    <row r="4" spans="3:59" x14ac:dyDescent="0.25">
      <c r="C4" s="22" t="s">
        <v>27</v>
      </c>
      <c r="D4" s="15" t="s">
        <v>28</v>
      </c>
      <c r="F4" s="26" t="s">
        <v>288</v>
      </c>
    </row>
    <row r="5" spans="3:59" x14ac:dyDescent="0.25">
      <c r="C5" s="83" t="s">
        <v>88</v>
      </c>
      <c r="D5" s="174"/>
      <c r="F5" s="1">
        <v>790</v>
      </c>
      <c r="G5" s="34">
        <v>809</v>
      </c>
      <c r="H5" s="34">
        <v>810</v>
      </c>
      <c r="I5" s="1">
        <v>811</v>
      </c>
      <c r="J5" s="1">
        <v>821</v>
      </c>
      <c r="K5" s="1">
        <v>822</v>
      </c>
      <c r="L5" s="1">
        <v>823</v>
      </c>
      <c r="M5" s="1">
        <v>824</v>
      </c>
      <c r="N5" s="1">
        <v>825</v>
      </c>
      <c r="O5" s="1">
        <v>842</v>
      </c>
    </row>
    <row r="6" spans="3:59" x14ac:dyDescent="0.25">
      <c r="C6" s="83" t="s">
        <v>89</v>
      </c>
      <c r="D6" s="174"/>
      <c r="F6" s="1">
        <v>172</v>
      </c>
      <c r="G6" s="34">
        <v>213</v>
      </c>
      <c r="H6" s="34">
        <v>214</v>
      </c>
      <c r="I6" s="1">
        <v>215</v>
      </c>
      <c r="J6" s="1">
        <v>256</v>
      </c>
      <c r="K6" s="1">
        <v>257</v>
      </c>
      <c r="L6" s="1">
        <v>264</v>
      </c>
      <c r="M6" s="1">
        <v>265</v>
      </c>
      <c r="N6" s="1">
        <v>266</v>
      </c>
      <c r="O6" s="1">
        <v>267</v>
      </c>
      <c r="P6" s="1">
        <v>275</v>
      </c>
      <c r="Q6" s="1">
        <v>334</v>
      </c>
      <c r="R6" s="1">
        <v>350</v>
      </c>
      <c r="S6" s="1">
        <v>357</v>
      </c>
      <c r="T6" s="1">
        <v>393</v>
      </c>
      <c r="U6" s="1">
        <v>394</v>
      </c>
      <c r="V6" s="1">
        <v>398</v>
      </c>
      <c r="W6" s="1">
        <v>402</v>
      </c>
      <c r="X6" s="1">
        <v>416</v>
      </c>
      <c r="Y6" s="1">
        <v>444</v>
      </c>
      <c r="Z6" s="1">
        <v>506</v>
      </c>
      <c r="AA6" s="1">
        <v>526</v>
      </c>
      <c r="AB6" s="1">
        <v>555</v>
      </c>
      <c r="AC6" s="1">
        <v>556</v>
      </c>
      <c r="AD6" s="1">
        <v>557</v>
      </c>
      <c r="AE6" s="1">
        <v>612</v>
      </c>
      <c r="AF6" s="1">
        <v>613</v>
      </c>
      <c r="AG6" s="1">
        <v>614</v>
      </c>
      <c r="AH6" s="1">
        <v>615</v>
      </c>
    </row>
    <row r="7" spans="3:59" x14ac:dyDescent="0.25">
      <c r="C7" s="83" t="s">
        <v>90</v>
      </c>
      <c r="D7" s="174"/>
      <c r="F7" s="1">
        <v>716</v>
      </c>
      <c r="G7" s="34">
        <v>719</v>
      </c>
      <c r="H7" s="34">
        <v>720</v>
      </c>
      <c r="I7" s="1">
        <v>721</v>
      </c>
      <c r="J7" s="1">
        <v>728</v>
      </c>
      <c r="K7" s="1">
        <v>734</v>
      </c>
      <c r="L7" s="1">
        <v>735</v>
      </c>
      <c r="M7" s="1">
        <v>737</v>
      </c>
      <c r="N7" s="1">
        <v>743</v>
      </c>
      <c r="O7" s="1">
        <v>744</v>
      </c>
      <c r="P7" s="1">
        <v>751</v>
      </c>
      <c r="Q7" s="1">
        <v>752</v>
      </c>
      <c r="R7" s="1">
        <v>758</v>
      </c>
      <c r="S7" s="1">
        <v>769</v>
      </c>
      <c r="T7" s="1">
        <v>770</v>
      </c>
      <c r="U7" s="1">
        <v>780</v>
      </c>
      <c r="V7" s="1">
        <v>792</v>
      </c>
      <c r="W7" s="1">
        <v>801</v>
      </c>
      <c r="X7" s="1">
        <v>804</v>
      </c>
      <c r="Y7" s="1">
        <v>805</v>
      </c>
      <c r="Z7" s="1">
        <v>806</v>
      </c>
      <c r="AA7" s="1">
        <v>807</v>
      </c>
      <c r="AB7" s="1">
        <v>817</v>
      </c>
      <c r="AC7" s="1">
        <v>828</v>
      </c>
      <c r="AD7" s="1">
        <v>830</v>
      </c>
      <c r="AE7" s="1">
        <v>834</v>
      </c>
      <c r="AF7" s="1">
        <v>849</v>
      </c>
      <c r="AG7" s="1">
        <v>850</v>
      </c>
      <c r="AH7" s="1">
        <v>852</v>
      </c>
      <c r="AI7" s="1">
        <v>853</v>
      </c>
      <c r="AJ7" s="1">
        <v>854</v>
      </c>
      <c r="AK7" s="1">
        <v>855</v>
      </c>
      <c r="AL7" s="1">
        <v>856</v>
      </c>
      <c r="AM7" s="1">
        <v>866</v>
      </c>
      <c r="AN7" s="1">
        <v>871</v>
      </c>
      <c r="AO7" s="1">
        <v>872</v>
      </c>
      <c r="AP7" s="1">
        <v>873</v>
      </c>
      <c r="AQ7" s="1">
        <v>874</v>
      </c>
      <c r="AR7" s="1">
        <v>875</v>
      </c>
      <c r="AS7" s="1">
        <v>884</v>
      </c>
      <c r="AT7" s="1">
        <v>885</v>
      </c>
      <c r="AU7" s="1">
        <v>886</v>
      </c>
      <c r="AV7" s="1">
        <v>902</v>
      </c>
      <c r="AW7" s="1">
        <v>903</v>
      </c>
      <c r="AX7" s="1">
        <v>904</v>
      </c>
      <c r="AY7" s="1">
        <v>905</v>
      </c>
      <c r="AZ7" s="1">
        <v>912</v>
      </c>
      <c r="BA7" s="1">
        <v>913</v>
      </c>
      <c r="BB7" s="1">
        <v>916</v>
      </c>
      <c r="BC7" s="1">
        <v>927</v>
      </c>
      <c r="BD7" s="1">
        <v>928</v>
      </c>
      <c r="BE7" s="1">
        <v>929</v>
      </c>
      <c r="BF7" s="1">
        <v>933</v>
      </c>
      <c r="BG7" s="1">
        <v>934</v>
      </c>
    </row>
    <row r="8" spans="3:59" x14ac:dyDescent="0.25">
      <c r="C8" s="83" t="s">
        <v>91</v>
      </c>
      <c r="D8" s="174"/>
    </row>
    <row r="9" spans="3:59" x14ac:dyDescent="0.25">
      <c r="C9" s="83" t="s">
        <v>92</v>
      </c>
      <c r="D9" s="174"/>
    </row>
    <row r="10" spans="3:59" x14ac:dyDescent="0.25">
      <c r="C10" s="83" t="s">
        <v>93</v>
      </c>
      <c r="D10" s="174"/>
    </row>
    <row r="11" spans="3:59" x14ac:dyDescent="0.25">
      <c r="C11" s="83" t="s">
        <v>94</v>
      </c>
      <c r="D11" s="174"/>
      <c r="F11" s="176" t="s">
        <v>289</v>
      </c>
      <c r="G11" s="177"/>
      <c r="H11" s="177"/>
      <c r="I11" s="176"/>
      <c r="J11" s="176"/>
      <c r="K11" s="176"/>
    </row>
    <row r="12" spans="3:59" x14ac:dyDescent="0.25">
      <c r="C12" s="83" t="s">
        <v>95</v>
      </c>
      <c r="D12" s="174"/>
      <c r="F12" s="176" t="s">
        <v>121</v>
      </c>
      <c r="G12" s="177"/>
      <c r="H12" s="177"/>
      <c r="I12" s="176"/>
      <c r="J12" s="176"/>
      <c r="K12" s="176"/>
    </row>
    <row r="13" spans="3:59" x14ac:dyDescent="0.25">
      <c r="C13" s="83" t="s">
        <v>96</v>
      </c>
      <c r="D13" s="174"/>
      <c r="F13" s="176" t="s">
        <v>126</v>
      </c>
      <c r="G13" s="177"/>
      <c r="H13" s="177"/>
      <c r="I13" s="176"/>
      <c r="J13" s="176"/>
      <c r="K13" s="176"/>
    </row>
    <row r="14" spans="3:59" x14ac:dyDescent="0.25">
      <c r="C14" s="83" t="s">
        <v>97</v>
      </c>
      <c r="D14" s="174"/>
    </row>
    <row r="15" spans="3:59" x14ac:dyDescent="0.25">
      <c r="C15" s="83" t="s">
        <v>98</v>
      </c>
      <c r="D15" s="174"/>
    </row>
    <row r="16" spans="3:59" x14ac:dyDescent="0.25">
      <c r="C16" s="83" t="s">
        <v>99</v>
      </c>
      <c r="D16" s="174"/>
    </row>
    <row r="17" spans="3:7" x14ac:dyDescent="0.25">
      <c r="C17" s="83" t="s">
        <v>100</v>
      </c>
      <c r="D17" s="174"/>
    </row>
    <row r="18" spans="3:7" x14ac:dyDescent="0.25">
      <c r="C18" s="83" t="s">
        <v>101</v>
      </c>
      <c r="D18" s="174"/>
      <c r="F18" s="81" t="s">
        <v>3</v>
      </c>
      <c r="G18" s="82" t="s">
        <v>124</v>
      </c>
    </row>
    <row r="19" spans="3:7" x14ac:dyDescent="0.25">
      <c r="C19" s="83" t="s">
        <v>102</v>
      </c>
      <c r="D19" s="174"/>
      <c r="F19" s="153" t="s">
        <v>122</v>
      </c>
      <c r="G19" s="154">
        <v>912</v>
      </c>
    </row>
    <row r="20" spans="3:7" x14ac:dyDescent="0.25">
      <c r="C20" s="83" t="s">
        <v>103</v>
      </c>
      <c r="D20" s="174"/>
      <c r="F20" s="153" t="s">
        <v>123</v>
      </c>
      <c r="G20" s="154">
        <v>189</v>
      </c>
    </row>
    <row r="21" spans="3:7" x14ac:dyDescent="0.25">
      <c r="C21" s="83" t="s">
        <v>104</v>
      </c>
      <c r="D21" s="174"/>
      <c r="F21" s="168" t="s">
        <v>119</v>
      </c>
      <c r="G21" s="154">
        <v>16</v>
      </c>
    </row>
    <row r="22" spans="3:7" x14ac:dyDescent="0.25">
      <c r="C22" s="83" t="s">
        <v>105</v>
      </c>
      <c r="D22" s="174"/>
      <c r="F22" s="168" t="s">
        <v>120</v>
      </c>
      <c r="G22" s="154">
        <v>68</v>
      </c>
    </row>
    <row r="23" spans="3:7" x14ac:dyDescent="0.25">
      <c r="C23" s="83" t="s">
        <v>106</v>
      </c>
      <c r="D23" s="174"/>
      <c r="F23" s="148" t="s">
        <v>41</v>
      </c>
      <c r="G23" s="156">
        <f>SUM(G19:G22)</f>
        <v>1185</v>
      </c>
    </row>
    <row r="24" spans="3:7" x14ac:dyDescent="0.25">
      <c r="C24" s="83" t="s">
        <v>107</v>
      </c>
      <c r="D24" s="174"/>
    </row>
    <row r="25" spans="3:7" x14ac:dyDescent="0.25">
      <c r="C25" s="83" t="s">
        <v>108</v>
      </c>
      <c r="D25" s="174"/>
    </row>
    <row r="26" spans="3:7" x14ac:dyDescent="0.25">
      <c r="C26" s="83" t="s">
        <v>109</v>
      </c>
      <c r="D26" s="174"/>
    </row>
    <row r="27" spans="3:7" x14ac:dyDescent="0.25">
      <c r="C27" s="83" t="s">
        <v>110</v>
      </c>
      <c r="D27" s="174"/>
    </row>
    <row r="28" spans="3:7" x14ac:dyDescent="0.25">
      <c r="C28" s="83" t="s">
        <v>111</v>
      </c>
      <c r="D28" s="174"/>
    </row>
    <row r="29" spans="3:7" x14ac:dyDescent="0.25">
      <c r="C29" s="83" t="s">
        <v>112</v>
      </c>
      <c r="D29" s="174"/>
    </row>
    <row r="30" spans="3:7" x14ac:dyDescent="0.25">
      <c r="C30" s="83" t="s">
        <v>113</v>
      </c>
      <c r="D30" s="174"/>
    </row>
    <row r="31" spans="3:7" x14ac:dyDescent="0.25">
      <c r="C31" s="83" t="s">
        <v>114</v>
      </c>
      <c r="D31" s="174"/>
    </row>
    <row r="32" spans="3:7" x14ac:dyDescent="0.25">
      <c r="C32" s="83" t="s">
        <v>115</v>
      </c>
      <c r="D32" s="174"/>
    </row>
    <row r="33" spans="3:4" x14ac:dyDescent="0.25">
      <c r="C33" s="83" t="s">
        <v>116</v>
      </c>
      <c r="D33" s="174"/>
    </row>
    <row r="34" spans="3:4" x14ac:dyDescent="0.25">
      <c r="C34" s="83" t="s">
        <v>117</v>
      </c>
      <c r="D34" s="174"/>
    </row>
    <row r="35" spans="3:4" x14ac:dyDescent="0.25">
      <c r="C35" s="83" t="s">
        <v>118</v>
      </c>
      <c r="D35" s="174"/>
    </row>
    <row r="36" spans="3:4" x14ac:dyDescent="0.25">
      <c r="C36" s="83" t="s">
        <v>119</v>
      </c>
      <c r="D36" s="174"/>
    </row>
    <row r="37" spans="3:4" x14ac:dyDescent="0.25">
      <c r="C37" s="84" t="s">
        <v>120</v>
      </c>
      <c r="D37" s="17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zoomScaleNormal="100" workbookViewId="0">
      <selection activeCell="N16" sqref="N16"/>
    </sheetView>
  </sheetViews>
  <sheetFormatPr defaultRowHeight="15" x14ac:dyDescent="0.25"/>
  <cols>
    <col min="1" max="5" width="9.140625" style="1"/>
    <col min="6" max="8" width="11.28515625" style="1" customWidth="1"/>
    <col min="9" max="13" width="11.7109375" style="1" bestFit="1" customWidth="1"/>
    <col min="14" max="14" width="9.140625" style="1"/>
    <col min="15" max="15" width="11.7109375" style="1" bestFit="1" customWidth="1"/>
    <col min="16" max="16384" width="9.140625" style="1"/>
  </cols>
  <sheetData>
    <row r="1" spans="1:15" x14ac:dyDescent="0.25">
      <c r="A1" s="151" t="s">
        <v>233</v>
      </c>
      <c r="B1" s="151"/>
      <c r="C1" s="25"/>
    </row>
    <row r="2" spans="1:15" x14ac:dyDescent="0.25">
      <c r="A2" s="151" t="s">
        <v>999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5"/>
      <c r="O2" s="25"/>
    </row>
    <row r="6" spans="1:15" x14ac:dyDescent="0.25">
      <c r="F6" s="1" t="s">
        <v>4</v>
      </c>
      <c r="H6" s="1" t="s">
        <v>5</v>
      </c>
      <c r="J6" s="1" t="s">
        <v>6</v>
      </c>
      <c r="L6" s="1" t="s">
        <v>7</v>
      </c>
      <c r="O6" s="1" t="s">
        <v>224</v>
      </c>
    </row>
    <row r="7" spans="1:15" x14ac:dyDescent="0.25">
      <c r="B7" s="1" t="s">
        <v>225</v>
      </c>
      <c r="C7" s="1" t="s">
        <v>226</v>
      </c>
      <c r="D7" s="1" t="s">
        <v>227</v>
      </c>
      <c r="E7" s="1" t="s">
        <v>228</v>
      </c>
      <c r="F7" s="1" t="s">
        <v>226</v>
      </c>
      <c r="G7" s="1" t="s">
        <v>225</v>
      </c>
      <c r="H7" s="1" t="s">
        <v>226</v>
      </c>
      <c r="I7" s="1" t="s">
        <v>225</v>
      </c>
      <c r="J7" s="1" t="s">
        <v>226</v>
      </c>
      <c r="K7" s="1" t="s">
        <v>225</v>
      </c>
      <c r="L7" s="1" t="s">
        <v>226</v>
      </c>
      <c r="M7" s="1" t="s">
        <v>225</v>
      </c>
      <c r="O7" s="1" t="s">
        <v>226</v>
      </c>
    </row>
    <row r="8" spans="1:15" x14ac:dyDescent="0.25">
      <c r="A8" s="1" t="s">
        <v>4</v>
      </c>
      <c r="B8" s="1">
        <v>9.9</v>
      </c>
      <c r="C8" s="1">
        <v>9.01</v>
      </c>
      <c r="D8" s="1">
        <v>0</v>
      </c>
      <c r="E8" s="1" t="s">
        <v>449</v>
      </c>
      <c r="F8" s="152">
        <v>10.48115</v>
      </c>
      <c r="G8" s="152">
        <f>SUMIF($B$43:$B$142,"&lt;="&amp;$D8+2,C$43:C$142)</f>
        <v>8.4749400000000001</v>
      </c>
      <c r="H8" s="152">
        <v>29.621901000000001</v>
      </c>
      <c r="I8" s="152">
        <f>SUMIF($B$43:$B$142,"&lt;="&amp;$D8+2,D$43:D$142)</f>
        <v>19.527536000000001</v>
      </c>
      <c r="J8" s="152">
        <v>26.242782999999999</v>
      </c>
      <c r="K8" s="152">
        <f>SUMIF($B$43:$B$142,"&lt;="&amp;$D8+2,E$43:E$142)</f>
        <v>22.807219</v>
      </c>
      <c r="L8" s="152">
        <v>24.144662</v>
      </c>
      <c r="M8" s="152">
        <f>SUMIF($B$43:$B$142,"&lt;="&amp;$D8+2,F$43:F$142)</f>
        <v>28.744076999999997</v>
      </c>
      <c r="N8" s="152"/>
      <c r="O8" s="152">
        <v>26.218874999999997</v>
      </c>
    </row>
    <row r="9" spans="1:15" x14ac:dyDescent="0.25">
      <c r="A9" s="1" t="s">
        <v>5</v>
      </c>
      <c r="B9" s="1">
        <v>6.3</v>
      </c>
      <c r="C9" s="1">
        <v>5.18</v>
      </c>
      <c r="D9" s="1">
        <v>2</v>
      </c>
      <c r="E9" s="1" t="s">
        <v>450</v>
      </c>
      <c r="F9" s="152">
        <v>16.709706000000001</v>
      </c>
      <c r="G9" s="152">
        <f>SUMIF($B$43:$B$142,"&lt;="&amp;$D9+2,C$43:C$142)-SUM(G$8:G8)</f>
        <v>14.893829999999998</v>
      </c>
      <c r="H9" s="152">
        <v>21.627594999999999</v>
      </c>
      <c r="I9" s="152">
        <f>SUMIF($B$43:$B$142,"&lt;="&amp;$D9+2,D$43:D$142)-SUM(I$8:I8)</f>
        <v>23.944832999999999</v>
      </c>
      <c r="J9" s="152">
        <v>20.751034000000008</v>
      </c>
      <c r="K9" s="152">
        <f>SUMIF($B$43:$B$142,"&lt;="&amp;$D9+2,E$43:E$142)-SUM(K$8:K8)</f>
        <v>23.350486</v>
      </c>
      <c r="L9" s="152">
        <v>23.819988999999996</v>
      </c>
      <c r="M9" s="152">
        <f>SUMIF($B$43:$B$142,"&lt;="&amp;$D9+2,F$43:F$142)-SUM(M$8:M8)</f>
        <v>22.988137000000002</v>
      </c>
      <c r="N9" s="152"/>
      <c r="O9" s="152">
        <v>21.891429000000002</v>
      </c>
    </row>
    <row r="10" spans="1:15" x14ac:dyDescent="0.25">
      <c r="A10" s="1" t="s">
        <v>6</v>
      </c>
      <c r="B10" s="1">
        <v>6.2</v>
      </c>
      <c r="C10" s="1">
        <v>6.03</v>
      </c>
      <c r="D10" s="1">
        <v>4</v>
      </c>
      <c r="E10" s="1" t="s">
        <v>451</v>
      </c>
      <c r="F10" s="152">
        <v>11.093951000000001</v>
      </c>
      <c r="G10" s="152">
        <f>SUMIF($B$43:$B$142,"&lt;="&amp;$D10+2,C$43:C$142)-SUM(G$8:G9)</f>
        <v>12.370177999999996</v>
      </c>
      <c r="H10" s="152">
        <v>15.751922</v>
      </c>
      <c r="I10" s="152">
        <f>SUMIF($B$43:$B$142,"&lt;="&amp;$D10+2,D$43:D$142)-SUM(I$8:I9)</f>
        <v>15.965897000000005</v>
      </c>
      <c r="J10" s="152">
        <v>18.604577000000006</v>
      </c>
      <c r="K10" s="152">
        <f>SUMIF($B$43:$B$142,"&lt;="&amp;$D10+2,E$43:E$142)-SUM(K$8:K9)</f>
        <v>14.622827000000001</v>
      </c>
      <c r="L10" s="152">
        <v>14.098310000000005</v>
      </c>
      <c r="M10" s="152">
        <f>SUMIF($B$43:$B$142,"&lt;="&amp;$D10+2,F$43:F$142)-SUM(M$8:M9)</f>
        <v>15.093427000000005</v>
      </c>
      <c r="N10" s="152"/>
      <c r="O10" s="152">
        <v>16.632695999999996</v>
      </c>
    </row>
    <row r="11" spans="1:15" x14ac:dyDescent="0.25">
      <c r="A11" s="1" t="s">
        <v>7</v>
      </c>
      <c r="B11" s="1">
        <v>5.4</v>
      </c>
      <c r="C11" s="1">
        <v>6.08</v>
      </c>
      <c r="D11" s="1">
        <v>6</v>
      </c>
      <c r="E11" s="1" t="s">
        <v>452</v>
      </c>
      <c r="F11" s="152">
        <v>15.516976</v>
      </c>
      <c r="G11" s="152">
        <f>SUMIF($B$43:$B$142,"&lt;="&amp;$D11+2,C$43:C$142)-SUM(G$8:G10)</f>
        <v>11.601055000000002</v>
      </c>
      <c r="H11" s="152">
        <v>13.488574999999997</v>
      </c>
      <c r="I11" s="152">
        <f>SUMIF($B$43:$B$142,"&lt;="&amp;$D11+2,D$43:D$142)-SUM(I$8:I10)</f>
        <v>11.765667999999998</v>
      </c>
      <c r="J11" s="152">
        <v>9.5153310000000033</v>
      </c>
      <c r="K11" s="152">
        <f>SUMIF($B$43:$B$142,"&lt;="&amp;$D11+2,E$43:E$142)-SUM(K$8:K10)</f>
        <v>10.620683000000007</v>
      </c>
      <c r="L11" s="152">
        <v>11.426183999999992</v>
      </c>
      <c r="M11" s="152">
        <f>SUMIF($B$43:$B$142,"&lt;="&amp;$D11+2,F$43:F$142)-SUM(M$8:M10)</f>
        <v>10.919387</v>
      </c>
      <c r="N11" s="152"/>
      <c r="O11" s="152">
        <v>10.876465999999994</v>
      </c>
    </row>
    <row r="12" spans="1:15" x14ac:dyDescent="0.25">
      <c r="D12" s="1">
        <v>8</v>
      </c>
      <c r="E12" s="1" t="s">
        <v>453</v>
      </c>
      <c r="F12" s="152">
        <v>10.655653999999998</v>
      </c>
      <c r="G12" s="152">
        <f>SUMIF($B$43:$B$142,"&lt;="&amp;$D12+2,C$43:C$142)-SUM(G$8:G11)</f>
        <v>10.342136999999994</v>
      </c>
      <c r="H12" s="152">
        <v>5.3075999999999937</v>
      </c>
      <c r="I12" s="152">
        <f>SUMIF($B$43:$B$142,"&lt;="&amp;$D12+2,D$43:D$142)-SUM(I$8:I11)</f>
        <v>8.5839780000000019</v>
      </c>
      <c r="J12" s="152">
        <v>7.2021319999999918</v>
      </c>
      <c r="K12" s="152">
        <f>SUMIF($B$43:$B$142,"&lt;="&amp;$D12+2,E$43:E$142)-SUM(K$8:K11)</f>
        <v>8.1163690000000059</v>
      </c>
      <c r="L12" s="152">
        <v>9.1965530000000086</v>
      </c>
      <c r="M12" s="152">
        <f>SUMIF($B$43:$B$142,"&lt;="&amp;$D12+2,F$43:F$142)-SUM(M$8:M11)</f>
        <v>6.9823279999999954</v>
      </c>
      <c r="N12" s="152"/>
      <c r="O12" s="152">
        <v>7.4751440000000002</v>
      </c>
    </row>
    <row r="13" spans="1:15" x14ac:dyDescent="0.25">
      <c r="D13" s="1">
        <v>10</v>
      </c>
      <c r="E13" s="1" t="s">
        <v>454</v>
      </c>
      <c r="F13" s="152">
        <v>9.2033289999999965</v>
      </c>
      <c r="G13" s="152">
        <f>SUMIF($B$43:$B$142,"&lt;="&amp;$D13+2,C$43:C$142)-SUM(G$8:G12)</f>
        <v>9.2246920000000046</v>
      </c>
      <c r="H13" s="152">
        <v>2.4790100000000024</v>
      </c>
      <c r="I13" s="152">
        <f>SUMIF($B$43:$B$142,"&lt;="&amp;$D13+2,D$43:D$142)-SUM(I$8:I12)</f>
        <v>6.1733119999999957</v>
      </c>
      <c r="J13" s="152">
        <v>3.3205760000000026</v>
      </c>
      <c r="K13" s="152">
        <f>SUMIF($B$43:$B$142,"&lt;="&amp;$D13+2,E$43:E$142)-SUM(K$8:K12)</f>
        <v>6.1851589999999987</v>
      </c>
      <c r="L13" s="152">
        <v>3.9145400000000024</v>
      </c>
      <c r="M13" s="152">
        <f>SUMIF($B$43:$B$142,"&lt;="&amp;$D13+2,F$43:F$142)-SUM(M$8:M12)</f>
        <v>5.0104950000000059</v>
      </c>
      <c r="N13" s="152"/>
      <c r="O13" s="152">
        <v>3.3491970000000038</v>
      </c>
    </row>
    <row r="14" spans="1:15" x14ac:dyDescent="0.25">
      <c r="D14" s="1">
        <v>12</v>
      </c>
      <c r="E14" s="1" t="s">
        <v>455</v>
      </c>
      <c r="F14" s="152">
        <v>7.38609000000001</v>
      </c>
      <c r="G14" s="152">
        <f>SUMIF($B$43:$B$142,"&lt;="&amp;$D14+2,C$43:C$142)-SUM(G$8:G13)</f>
        <v>8.2418990000000036</v>
      </c>
      <c r="H14" s="152">
        <v>7.6233140000000077</v>
      </c>
      <c r="I14" s="152">
        <f>SUMIF($B$43:$B$142,"&lt;="&amp;$D14+2,D$43:D$142)-SUM(I$8:I13)</f>
        <v>4.5467479999999938</v>
      </c>
      <c r="J14" s="152">
        <v>4.949073999999996</v>
      </c>
      <c r="K14" s="152">
        <f>SUMIF($B$43:$B$142,"&lt;="&amp;$D14+2,E$43:E$142)-SUM(K$8:K13)</f>
        <v>4.6418110000000041</v>
      </c>
      <c r="L14" s="152">
        <v>4.7567149999999998</v>
      </c>
      <c r="M14" s="152">
        <f>SUMIF($B$43:$B$142,"&lt;="&amp;$D14+2,F$43:F$142)-SUM(M$8:M13)</f>
        <v>3.624291999999997</v>
      </c>
      <c r="N14" s="152"/>
      <c r="O14" s="152">
        <v>5.3960300000000103</v>
      </c>
    </row>
    <row r="15" spans="1:15" x14ac:dyDescent="0.25">
      <c r="D15" s="1">
        <v>14</v>
      </c>
      <c r="E15" s="1" t="s">
        <v>456</v>
      </c>
      <c r="F15" s="152">
        <v>4.905770000000004</v>
      </c>
      <c r="G15" s="152">
        <f>SUMIF($B$43:$B$142,"&lt;="&amp;$D15+2,C$43:C$142)-SUM(G$8:G14)</f>
        <v>6.4723510000000033</v>
      </c>
      <c r="H15" s="152">
        <v>1.0444179999999932</v>
      </c>
      <c r="I15" s="152">
        <f>SUMIF($B$43:$B$142,"&lt;="&amp;$D15+2,D$43:D$142)-SUM(I$8:I14)</f>
        <v>3.1582899999999938</v>
      </c>
      <c r="J15" s="152">
        <v>1.7428040000000067</v>
      </c>
      <c r="K15" s="152">
        <f>SUMIF($B$43:$B$142,"&lt;="&amp;$D15+2,E$43:E$142)-SUM(K$8:K14)</f>
        <v>3.2173760000000016</v>
      </c>
      <c r="L15" s="152">
        <v>0.3399260000000055</v>
      </c>
      <c r="M15" s="152">
        <f>SUMIF($B$43:$B$142,"&lt;="&amp;$D15+2,F$43:F$142)-SUM(M$8:M14)</f>
        <v>2.2716580000000022</v>
      </c>
      <c r="N15" s="152"/>
      <c r="O15" s="152">
        <v>1.1649579999999986</v>
      </c>
    </row>
    <row r="16" spans="1:15" x14ac:dyDescent="0.25">
      <c r="D16" s="1">
        <v>16</v>
      </c>
      <c r="E16" s="1" t="s">
        <v>457</v>
      </c>
      <c r="F16" s="152">
        <v>1.7996869999999916</v>
      </c>
      <c r="G16" s="152">
        <f>SUMIF($B$43:$B$142,"&lt;="&amp;$D16+2,C$43:C$142)-SUM(G$8:G15)</f>
        <v>4.9926580000000058</v>
      </c>
      <c r="H16" s="152">
        <v>1.890428</v>
      </c>
      <c r="I16" s="152">
        <f>SUMIF($B$43:$B$142,"&lt;="&amp;$D16+2,D$43:D$142)-SUM(I$8:I15)</f>
        <v>2.0943169999999895</v>
      </c>
      <c r="J16" s="152">
        <v>1.5213150000000013</v>
      </c>
      <c r="K16" s="152">
        <f>SUMIF($B$43:$B$142,"&lt;="&amp;$D16+2,E$43:E$142)-SUM(K$8:K15)</f>
        <v>2.1839839999999953</v>
      </c>
      <c r="L16" s="152">
        <v>2.9779860000000014</v>
      </c>
      <c r="M16" s="152">
        <f>SUMIF($B$43:$B$142,"&lt;="&amp;$D16+2,F$43:F$142)-SUM(M$8:M15)</f>
        <v>1.5585590000000025</v>
      </c>
      <c r="N16" s="152"/>
      <c r="O16" s="152">
        <v>2.0536830000000066</v>
      </c>
    </row>
    <row r="17" spans="4:15" x14ac:dyDescent="0.25">
      <c r="D17" s="1">
        <v>18</v>
      </c>
      <c r="E17" s="1" t="s">
        <v>458</v>
      </c>
      <c r="F17" s="152">
        <v>4.2313850000000031</v>
      </c>
      <c r="G17" s="152">
        <f>SUMIF($B$43:$B$142,"&lt;="&amp;$D17+2,C$43:C$142)-SUM(G$8:G16)</f>
        <v>3.8946759999999898</v>
      </c>
      <c r="H17" s="152">
        <v>0.67245200000000693</v>
      </c>
      <c r="I17" s="152">
        <f>SUMIF($B$43:$B$142,"&lt;="&amp;$D17+2,D$43:D$142)-SUM(I$8:I16)</f>
        <v>1.511919000000006</v>
      </c>
      <c r="J17" s="152">
        <v>3.2832789999999932</v>
      </c>
      <c r="K17" s="152">
        <f>SUMIF($B$43:$B$142,"&lt;="&amp;$D17+2,E$43:E$142)-SUM(K$8:K16)</f>
        <v>1.5097009999999926</v>
      </c>
      <c r="L17" s="152">
        <v>1.1229770000000059</v>
      </c>
      <c r="M17" s="152">
        <f>SUMIF($B$43:$B$142,"&lt;="&amp;$D17+2,F$43:F$142)-SUM(M$8:M16)</f>
        <v>1.0528929999999974</v>
      </c>
      <c r="N17" s="152"/>
      <c r="O17" s="152">
        <v>2.1017890000000108</v>
      </c>
    </row>
    <row r="18" spans="4:15" x14ac:dyDescent="0.25">
      <c r="D18" s="1">
        <v>20</v>
      </c>
      <c r="E18" s="1" t="s">
        <v>459</v>
      </c>
      <c r="F18" s="152">
        <v>3.1731959999999901</v>
      </c>
      <c r="G18" s="152">
        <f>SUMIF($B$43:$B$142,"&lt;="&amp;$D18+2,C$43:C$142)-SUM(G$8:G17)</f>
        <v>2.9189920000000029</v>
      </c>
      <c r="H18" s="152">
        <v>0.49278499999999781</v>
      </c>
      <c r="I18" s="152">
        <f>SUMIF($B$43:$B$142,"&lt;="&amp;$D18+2,D$43:D$142)-SUM(I$8:I17)</f>
        <v>1.0526269999999869</v>
      </c>
      <c r="J18" s="152">
        <v>0.24286200000000235</v>
      </c>
      <c r="K18" s="152">
        <f>SUMIF($B$43:$B$142,"&lt;="&amp;$D18+2,E$43:E$142)-SUM(K$8:K17)</f>
        <v>1.0239779999999996</v>
      </c>
      <c r="L18" s="152">
        <v>1.8287699999999916</v>
      </c>
      <c r="M18" s="152">
        <f>SUMIF($B$43:$B$142,"&lt;="&amp;$D18+2,F$43:F$142)-SUM(M$8:M17)</f>
        <v>0.67229199999999878</v>
      </c>
      <c r="N18" s="152"/>
      <c r="O18" s="152">
        <v>0.79359900000000039</v>
      </c>
    </row>
    <row r="19" spans="4:15" x14ac:dyDescent="0.25">
      <c r="D19" s="1">
        <v>22</v>
      </c>
      <c r="E19" s="1" t="s">
        <v>460</v>
      </c>
      <c r="F19" s="152">
        <v>1.6493020000000058</v>
      </c>
      <c r="G19" s="152">
        <f>SUMIF($B$43:$B$142,"&lt;="&amp;$D19+2,C$43:C$142)-SUM(G$8:G18)</f>
        <v>2.2967409999999973</v>
      </c>
      <c r="H19" s="152">
        <v>0</v>
      </c>
      <c r="I19" s="152">
        <f>SUMIF($B$43:$B$142,"&lt;="&amp;$D19+2,D$43:D$142)-SUM(I$8:I18)</f>
        <v>0.67625800000000424</v>
      </c>
      <c r="J19" s="152">
        <v>1.5384329999999977</v>
      </c>
      <c r="K19" s="152">
        <f>SUMIF($B$43:$B$142,"&lt;="&amp;$D19+2,E$43:E$142)-SUM(K$8:K18)</f>
        <v>0.68086600000000885</v>
      </c>
      <c r="L19" s="152">
        <v>0.86827399999999955</v>
      </c>
      <c r="M19" s="152">
        <f>SUMIF($B$43:$B$142,"&lt;="&amp;$D19+2,F$43:F$142)-SUM(M$8:M18)</f>
        <v>0.43894799999999634</v>
      </c>
      <c r="N19" s="152"/>
      <c r="O19" s="152">
        <v>1.033528000000004</v>
      </c>
    </row>
    <row r="20" spans="4:15" x14ac:dyDescent="0.25">
      <c r="D20" s="1">
        <v>24</v>
      </c>
      <c r="E20" s="1" t="s">
        <v>461</v>
      </c>
      <c r="F20" s="152">
        <v>0.92076799999999537</v>
      </c>
      <c r="G20" s="152">
        <f>SUMIF($B$43:$B$142,"&lt;="&amp;$D20+2,C$43:C$142)-SUM(G$8:G19)</f>
        <v>1.5804880000000026</v>
      </c>
      <c r="H20" s="152">
        <v>0</v>
      </c>
      <c r="I20" s="152">
        <f>SUMIF($B$43:$B$142,"&lt;="&amp;$D20+2,D$43:D$142)-SUM(I$8:I19)</f>
        <v>0.43358399999999619</v>
      </c>
      <c r="J20" s="152">
        <v>0</v>
      </c>
      <c r="K20" s="152">
        <f>SUMIF($B$43:$B$142,"&lt;="&amp;$D20+2,E$43:E$142)-SUM(K$8:K19)</f>
        <v>0.44802300000000628</v>
      </c>
      <c r="L20" s="152">
        <v>0.9330669999999941</v>
      </c>
      <c r="M20" s="152">
        <f>SUMIF($B$43:$B$142,"&lt;="&amp;$D20+2,F$43:F$142)-SUM(M$8:M19)</f>
        <v>0.2759579999999886</v>
      </c>
      <c r="N20" s="152"/>
      <c r="O20" s="152">
        <v>0.29609399999999653</v>
      </c>
    </row>
    <row r="21" spans="4:15" x14ac:dyDescent="0.25">
      <c r="D21" s="1">
        <v>26</v>
      </c>
      <c r="E21" s="1" t="s">
        <v>462</v>
      </c>
      <c r="F21" s="152">
        <v>0.61223300000000336</v>
      </c>
      <c r="G21" s="152">
        <f>SUMIF($B$43:$B$142,"&lt;="&amp;$D21+2,C$43:C$142)-SUM(G$8:G20)</f>
        <v>1.0640669999999943</v>
      </c>
      <c r="H21" s="152">
        <v>0</v>
      </c>
      <c r="I21" s="152">
        <f>SUMIF($B$43:$B$142,"&lt;="&amp;$D21+2,D$43:D$142)-SUM(I$8:I20)</f>
        <v>0.24064700000000983</v>
      </c>
      <c r="J21" s="152">
        <v>0.40063600000000577</v>
      </c>
      <c r="K21" s="152">
        <f>SUMIF($B$43:$B$142,"&lt;="&amp;$D21+2,E$43:E$142)-SUM(K$8:K20)</f>
        <v>0.26904700000000048</v>
      </c>
      <c r="L21" s="152">
        <v>0</v>
      </c>
      <c r="M21" s="152">
        <f>SUMIF($B$43:$B$142,"&lt;="&amp;$D21+2,F$43:F$142)-SUM(M$8:M20)</f>
        <v>0.16669000000000267</v>
      </c>
      <c r="N21" s="152"/>
      <c r="O21" s="152">
        <v>0.19739599999999768</v>
      </c>
    </row>
    <row r="22" spans="4:15" x14ac:dyDescent="0.25">
      <c r="D22" s="1">
        <v>28</v>
      </c>
      <c r="E22" s="1" t="s">
        <v>463</v>
      </c>
      <c r="F22" s="152">
        <v>0.38123899999999367</v>
      </c>
      <c r="G22" s="152">
        <f>SUMIF($B$43:$B$142,"&lt;="&amp;$D22+2,C$43:C$142)-SUM(G$8:G21)</f>
        <v>0.63503000000000043</v>
      </c>
      <c r="H22" s="152">
        <v>0</v>
      </c>
      <c r="I22" s="152">
        <f>SUMIF($B$43:$B$142,"&lt;="&amp;$D22+2,D$43:D$142)-SUM(I$8:I21)</f>
        <v>0.14801499999998668</v>
      </c>
      <c r="J22" s="152">
        <v>0</v>
      </c>
      <c r="K22" s="152">
        <f>SUMIF($B$43:$B$142,"&lt;="&amp;$D22+2,E$43:E$142)-SUM(K$8:K21)</f>
        <v>0.144598000000002</v>
      </c>
      <c r="L22" s="152">
        <v>0</v>
      </c>
      <c r="M22" s="152">
        <f>SUMIF($B$43:$B$142,"&lt;="&amp;$D22+2,F$43:F$142)-SUM(M$8:M21)</f>
        <v>9.3885000000000218E-2</v>
      </c>
      <c r="N22" s="152"/>
      <c r="O22" s="152">
        <v>0</v>
      </c>
    </row>
    <row r="23" spans="4:15" x14ac:dyDescent="0.25">
      <c r="D23" s="1">
        <v>30</v>
      </c>
      <c r="E23" s="1" t="s">
        <v>464</v>
      </c>
      <c r="F23" s="152">
        <v>0.20771899999999732</v>
      </c>
      <c r="G23" s="152">
        <f>SUMIF($B$43:$B$142,"&lt;="&amp;$D23+2,C$43:C$142)-SUM(G$8:G22)</f>
        <v>0.37917000000000201</v>
      </c>
      <c r="H23" s="152">
        <v>0</v>
      </c>
      <c r="I23" s="152">
        <f>SUMIF($B$43:$B$142,"&lt;="&amp;$D23+2,D$43:D$142)-SUM(I$8:I22)</f>
        <v>7.7128000000001862E-2</v>
      </c>
      <c r="J23" s="152">
        <v>0.18976600000000587</v>
      </c>
      <c r="K23" s="152">
        <f>SUMIF($B$43:$B$142,"&lt;="&amp;$D23+2,E$43:E$142)-SUM(K$8:K22)</f>
        <v>8.2157999999992626E-2</v>
      </c>
      <c r="L23" s="152">
        <v>0</v>
      </c>
      <c r="M23" s="152">
        <f>SUMIF($B$43:$B$142,"&lt;="&amp;$D23+2,F$43:F$142)-SUM(M$8:M22)</f>
        <v>4.6907000000004473E-2</v>
      </c>
      <c r="N23" s="152"/>
      <c r="O23" s="152">
        <v>9.3498999999994226E-2</v>
      </c>
    </row>
    <row r="24" spans="4:15" x14ac:dyDescent="0.25">
      <c r="D24" s="1">
        <v>32</v>
      </c>
      <c r="E24" s="1" t="s">
        <v>465</v>
      </c>
      <c r="F24" s="152">
        <v>0.71456200000000081</v>
      </c>
      <c r="G24" s="152">
        <f>SUMIF($B$43:$B$142,"&lt;="&amp;$D24+2,C$43:C$142)-SUM(G$8:G23)</f>
        <v>0.24163700000001143</v>
      </c>
      <c r="H24" s="152">
        <v>0</v>
      </c>
      <c r="I24" s="152">
        <f>SUMIF($B$43:$B$142,"&lt;="&amp;$D24+2,D$43:D$142)-SUM(I$8:I23)</f>
        <v>4.3867999999989138E-2</v>
      </c>
      <c r="J24" s="152">
        <v>0.35730700000000581</v>
      </c>
      <c r="K24" s="152">
        <f>SUMIF($B$43:$B$142,"&lt;="&amp;$D24+2,E$43:E$142)-SUM(K$8:K23)</f>
        <v>4.1430999999988671E-2</v>
      </c>
      <c r="L24" s="152">
        <v>0.35763699999999687</v>
      </c>
      <c r="M24" s="152">
        <f>SUMIF($B$43:$B$142,"&lt;="&amp;$D24+2,F$43:F$142)-SUM(M$8:M23)</f>
        <v>2.6274000000000797E-2</v>
      </c>
      <c r="N24" s="152"/>
      <c r="O24" s="152">
        <v>0.28953799999999319</v>
      </c>
    </row>
    <row r="25" spans="4:15" x14ac:dyDescent="0.25">
      <c r="D25" s="1">
        <v>34</v>
      </c>
      <c r="E25" s="1" t="s">
        <v>466</v>
      </c>
      <c r="F25" s="152">
        <v>0.3572810000000004</v>
      </c>
      <c r="G25" s="152">
        <f>SUMIF($B$43:$B$142,"&lt;="&amp;$D25+2,C$43:C$142)-SUM(G$8:G24)</f>
        <v>0.15546100000000251</v>
      </c>
      <c r="H25" s="152">
        <v>0</v>
      </c>
      <c r="I25" s="152">
        <f>SUMIF($B$43:$B$142,"&lt;="&amp;$D25+2,D$43:D$142)-SUM(I$8:I24)</f>
        <v>2.6208000000011111E-2</v>
      </c>
      <c r="J25" s="152">
        <v>0</v>
      </c>
      <c r="K25" s="152">
        <f>SUMIF($B$43:$B$142,"&lt;="&amp;$D25+2,E$43:E$142)-SUM(K$8:K24)</f>
        <v>2.4750000000011596E-2</v>
      </c>
      <c r="L25" s="152">
        <v>0</v>
      </c>
      <c r="M25" s="152">
        <f>SUMIF($B$43:$B$142,"&lt;="&amp;$D25+2,F$43:F$142)-SUM(M$8:M24)</f>
        <v>1.6352999999995177E-2</v>
      </c>
      <c r="N25" s="152"/>
      <c r="O25" s="152">
        <v>0</v>
      </c>
    </row>
    <row r="31" spans="4:15" x14ac:dyDescent="0.25">
      <c r="F31" s="1" t="s">
        <v>230</v>
      </c>
    </row>
    <row r="33" spans="1:8" x14ac:dyDescent="0.25">
      <c r="F33" s="144" t="s">
        <v>11</v>
      </c>
      <c r="G33" s="35" t="s">
        <v>229</v>
      </c>
      <c r="H33" s="15" t="s">
        <v>204</v>
      </c>
    </row>
    <row r="34" spans="1:8" x14ac:dyDescent="0.25">
      <c r="F34" s="145" t="s">
        <v>4</v>
      </c>
      <c r="G34" s="146">
        <f>C8</f>
        <v>9.01</v>
      </c>
      <c r="H34" s="147">
        <f>B8</f>
        <v>9.9</v>
      </c>
    </row>
    <row r="35" spans="1:8" x14ac:dyDescent="0.25">
      <c r="F35" s="145" t="s">
        <v>5</v>
      </c>
      <c r="G35" s="146">
        <f t="shared" ref="G35:G37" si="0">C9</f>
        <v>5.18</v>
      </c>
      <c r="H35" s="147">
        <f t="shared" ref="H35:H37" si="1">B9</f>
        <v>6.3</v>
      </c>
    </row>
    <row r="36" spans="1:8" x14ac:dyDescent="0.25">
      <c r="F36" s="145" t="s">
        <v>6</v>
      </c>
      <c r="G36" s="146">
        <f t="shared" si="0"/>
        <v>6.03</v>
      </c>
      <c r="H36" s="147">
        <f t="shared" si="1"/>
        <v>6.2</v>
      </c>
    </row>
    <row r="37" spans="1:8" x14ac:dyDescent="0.25">
      <c r="F37" s="148" t="s">
        <v>7</v>
      </c>
      <c r="G37" s="149">
        <f t="shared" si="0"/>
        <v>6.08</v>
      </c>
      <c r="H37" s="150">
        <f t="shared" si="1"/>
        <v>5.4</v>
      </c>
    </row>
    <row r="42" spans="1:8" x14ac:dyDescent="0.25">
      <c r="A42" s="215" t="s">
        <v>227</v>
      </c>
      <c r="B42" s="1" t="s">
        <v>1000</v>
      </c>
      <c r="C42" s="210" t="s">
        <v>891</v>
      </c>
      <c r="D42" s="210" t="s">
        <v>892</v>
      </c>
      <c r="E42" s="210" t="s">
        <v>893</v>
      </c>
      <c r="F42" s="210" t="s">
        <v>894</v>
      </c>
    </row>
    <row r="43" spans="1:8" x14ac:dyDescent="0.25">
      <c r="A43" s="215" t="s">
        <v>899</v>
      </c>
      <c r="B43" s="1">
        <v>1</v>
      </c>
      <c r="C43" s="210">
        <v>2.2843260000000001</v>
      </c>
      <c r="D43" s="210">
        <v>6.1927779999999997</v>
      </c>
      <c r="E43" s="210">
        <v>7.716583</v>
      </c>
      <c r="F43" s="210">
        <v>12.932556999999999</v>
      </c>
    </row>
    <row r="44" spans="1:8" x14ac:dyDescent="0.25">
      <c r="A44" s="215" t="s">
        <v>900</v>
      </c>
      <c r="B44" s="1">
        <v>2</v>
      </c>
      <c r="C44" s="210">
        <v>6.1906140000000001</v>
      </c>
      <c r="D44" s="210">
        <v>13.334758000000001</v>
      </c>
      <c r="E44" s="210">
        <v>15.090636</v>
      </c>
      <c r="F44" s="210">
        <v>15.81152</v>
      </c>
    </row>
    <row r="45" spans="1:8" x14ac:dyDescent="0.25">
      <c r="A45" s="215" t="s">
        <v>901</v>
      </c>
      <c r="B45" s="1">
        <v>3</v>
      </c>
      <c r="C45" s="210">
        <v>7.6618339999999998</v>
      </c>
      <c r="D45" s="210">
        <v>13.189544</v>
      </c>
      <c r="E45" s="210">
        <v>13.214764000000001</v>
      </c>
      <c r="F45" s="210">
        <v>12.592757000000001</v>
      </c>
    </row>
    <row r="46" spans="1:8" x14ac:dyDescent="0.25">
      <c r="A46" s="215" t="s">
        <v>902</v>
      </c>
      <c r="B46" s="1">
        <v>4</v>
      </c>
      <c r="C46" s="210">
        <v>7.2319959999999996</v>
      </c>
      <c r="D46" s="210">
        <v>10.755288999999999</v>
      </c>
      <c r="E46" s="210">
        <v>10.135721999999999</v>
      </c>
      <c r="F46" s="210">
        <v>10.395379999999999</v>
      </c>
    </row>
    <row r="47" spans="1:8" x14ac:dyDescent="0.25">
      <c r="A47" s="215" t="s">
        <v>903</v>
      </c>
      <c r="B47" s="1">
        <v>5</v>
      </c>
      <c r="C47" s="210">
        <v>6.2946689999999998</v>
      </c>
      <c r="D47" s="210">
        <v>8.4673189999999998</v>
      </c>
      <c r="E47" s="210">
        <v>7.9886470000000003</v>
      </c>
      <c r="F47" s="210">
        <v>8.1071120000000008</v>
      </c>
    </row>
    <row r="48" spans="1:8" x14ac:dyDescent="0.25">
      <c r="A48" s="215" t="s">
        <v>904</v>
      </c>
      <c r="B48" s="1">
        <v>6</v>
      </c>
      <c r="C48" s="210">
        <v>6.0755090000000003</v>
      </c>
      <c r="D48" s="210">
        <v>7.4985780000000002</v>
      </c>
      <c r="E48" s="210">
        <v>6.6341799999999997</v>
      </c>
      <c r="F48" s="210">
        <v>6.9863150000000003</v>
      </c>
    </row>
    <row r="49" spans="1:6" x14ac:dyDescent="0.25">
      <c r="A49" s="215" t="s">
        <v>905</v>
      </c>
      <c r="B49" s="1">
        <v>7</v>
      </c>
      <c r="C49" s="210">
        <v>5.9656739999999999</v>
      </c>
      <c r="D49" s="210">
        <v>6.413519</v>
      </c>
      <c r="E49" s="210">
        <v>5.6728550000000002</v>
      </c>
      <c r="F49" s="210">
        <v>5.9028049999999999</v>
      </c>
    </row>
    <row r="50" spans="1:6" x14ac:dyDescent="0.25">
      <c r="A50" s="215" t="s">
        <v>906</v>
      </c>
      <c r="B50" s="1">
        <v>8</v>
      </c>
      <c r="C50" s="210">
        <v>5.6353809999999998</v>
      </c>
      <c r="D50" s="210">
        <v>5.3521489999999998</v>
      </c>
      <c r="E50" s="210">
        <v>4.9478280000000003</v>
      </c>
      <c r="F50" s="210">
        <v>5.0165819999999997</v>
      </c>
    </row>
    <row r="51" spans="1:6" x14ac:dyDescent="0.25">
      <c r="A51" s="215" t="s">
        <v>907</v>
      </c>
      <c r="B51" s="1">
        <v>9</v>
      </c>
      <c r="C51" s="210">
        <v>5.3208149999999996</v>
      </c>
      <c r="D51" s="210">
        <v>4.630096</v>
      </c>
      <c r="E51" s="210">
        <v>4.312824</v>
      </c>
      <c r="F51" s="210">
        <v>3.8369800000000001</v>
      </c>
    </row>
    <row r="52" spans="1:6" x14ac:dyDescent="0.25">
      <c r="A52" s="215" t="s">
        <v>908</v>
      </c>
      <c r="B52" s="1">
        <v>10</v>
      </c>
      <c r="C52" s="210">
        <v>5.0213219999999996</v>
      </c>
      <c r="D52" s="210">
        <v>3.9538820000000001</v>
      </c>
      <c r="E52" s="210">
        <v>3.8035450000000002</v>
      </c>
      <c r="F52" s="210">
        <v>3.1453479999999998</v>
      </c>
    </row>
    <row r="53" spans="1:6" x14ac:dyDescent="0.25">
      <c r="A53" s="215" t="s">
        <v>909</v>
      </c>
      <c r="B53" s="1">
        <v>11</v>
      </c>
      <c r="C53" s="210">
        <v>4.6936150000000003</v>
      </c>
      <c r="D53" s="210">
        <v>3.3047330000000001</v>
      </c>
      <c r="E53" s="210">
        <v>3.2453509999999999</v>
      </c>
      <c r="F53" s="210">
        <v>2.6845110000000001</v>
      </c>
    </row>
    <row r="54" spans="1:6" x14ac:dyDescent="0.25">
      <c r="A54" s="215" t="s">
        <v>910</v>
      </c>
      <c r="B54" s="1">
        <v>12</v>
      </c>
      <c r="C54" s="210">
        <v>4.5310769999999998</v>
      </c>
      <c r="D54" s="210">
        <v>2.868579</v>
      </c>
      <c r="E54" s="210">
        <v>2.9398080000000002</v>
      </c>
      <c r="F54" s="210">
        <v>2.3259840000000001</v>
      </c>
    </row>
    <row r="55" spans="1:6" x14ac:dyDescent="0.25">
      <c r="A55" s="215" t="s">
        <v>911</v>
      </c>
      <c r="B55" s="1">
        <v>13</v>
      </c>
      <c r="C55" s="210">
        <v>4.2324440000000001</v>
      </c>
      <c r="D55" s="210">
        <v>2.4573179999999999</v>
      </c>
      <c r="E55" s="210">
        <v>2.4492980000000002</v>
      </c>
      <c r="F55" s="210">
        <v>2.011234</v>
      </c>
    </row>
    <row r="56" spans="1:6" x14ac:dyDescent="0.25">
      <c r="A56" s="215" t="s">
        <v>912</v>
      </c>
      <c r="B56" s="1">
        <v>14</v>
      </c>
      <c r="C56" s="210">
        <v>4.009455</v>
      </c>
      <c r="D56" s="210">
        <v>2.0894300000000001</v>
      </c>
      <c r="E56" s="210">
        <v>2.1925129999999999</v>
      </c>
      <c r="F56" s="210">
        <v>1.6130580000000001</v>
      </c>
    </row>
    <row r="57" spans="1:6" x14ac:dyDescent="0.25">
      <c r="A57" s="215" t="s">
        <v>913</v>
      </c>
      <c r="B57" s="1">
        <v>15</v>
      </c>
      <c r="C57" s="210">
        <v>3.456715</v>
      </c>
      <c r="D57" s="210">
        <v>1.725635</v>
      </c>
      <c r="E57" s="210">
        <v>1.789838</v>
      </c>
      <c r="F57" s="210">
        <v>1.253269</v>
      </c>
    </row>
    <row r="58" spans="1:6" x14ac:dyDescent="0.25">
      <c r="A58" s="215" t="s">
        <v>914</v>
      </c>
      <c r="B58" s="1">
        <v>16</v>
      </c>
      <c r="C58" s="210">
        <v>3.0156360000000002</v>
      </c>
      <c r="D58" s="210">
        <v>1.432655</v>
      </c>
      <c r="E58" s="210">
        <v>1.427538</v>
      </c>
      <c r="F58" s="210">
        <v>1.018389</v>
      </c>
    </row>
    <row r="59" spans="1:6" x14ac:dyDescent="0.25">
      <c r="A59" s="215" t="s">
        <v>915</v>
      </c>
      <c r="B59" s="1">
        <v>17</v>
      </c>
      <c r="C59" s="210">
        <v>2.67591</v>
      </c>
      <c r="D59" s="210">
        <v>1.1276200000000001</v>
      </c>
      <c r="E59" s="210">
        <v>1.198323</v>
      </c>
      <c r="F59" s="210">
        <v>0.86748700000000001</v>
      </c>
    </row>
    <row r="60" spans="1:6" x14ac:dyDescent="0.25">
      <c r="A60" s="215" t="s">
        <v>916</v>
      </c>
      <c r="B60" s="1">
        <v>18</v>
      </c>
      <c r="C60" s="210">
        <v>2.316748</v>
      </c>
      <c r="D60" s="210">
        <v>0.96669700000000003</v>
      </c>
      <c r="E60" s="210">
        <v>0.98566100000000001</v>
      </c>
      <c r="F60" s="210">
        <v>0.69107200000000002</v>
      </c>
    </row>
    <row r="61" spans="1:6" x14ac:dyDescent="0.25">
      <c r="A61" s="215" t="s">
        <v>917</v>
      </c>
      <c r="B61" s="1">
        <v>19</v>
      </c>
      <c r="C61" s="210">
        <v>2.0283190000000002</v>
      </c>
      <c r="D61" s="210">
        <v>0.81678700000000004</v>
      </c>
      <c r="E61" s="210">
        <v>0.82642700000000002</v>
      </c>
      <c r="F61" s="210">
        <v>0.57663600000000004</v>
      </c>
    </row>
    <row r="62" spans="1:6" x14ac:dyDescent="0.25">
      <c r="A62" s="215" t="s">
        <v>918</v>
      </c>
      <c r="B62" s="1">
        <v>20</v>
      </c>
      <c r="C62" s="210">
        <v>1.866357</v>
      </c>
      <c r="D62" s="210">
        <v>0.69513199999999997</v>
      </c>
      <c r="E62" s="210">
        <v>0.68327400000000005</v>
      </c>
      <c r="F62" s="210">
        <v>0.47625699999999999</v>
      </c>
    </row>
    <row r="63" spans="1:6" x14ac:dyDescent="0.25">
      <c r="A63" s="215" t="s">
        <v>919</v>
      </c>
      <c r="B63" s="1">
        <v>21</v>
      </c>
      <c r="C63" s="210">
        <v>1.5475030000000001</v>
      </c>
      <c r="D63" s="210">
        <v>0.56474299999999999</v>
      </c>
      <c r="E63" s="210">
        <v>0.56743600000000005</v>
      </c>
      <c r="F63" s="210">
        <v>0.37559300000000001</v>
      </c>
    </row>
    <row r="64" spans="1:6" x14ac:dyDescent="0.25">
      <c r="A64" s="215" t="s">
        <v>920</v>
      </c>
      <c r="B64" s="1">
        <v>22</v>
      </c>
      <c r="C64" s="210">
        <v>1.371489</v>
      </c>
      <c r="D64" s="210">
        <v>0.48788399999999998</v>
      </c>
      <c r="E64" s="210">
        <v>0.456542</v>
      </c>
      <c r="F64" s="210">
        <v>0.29669899999999999</v>
      </c>
    </row>
    <row r="65" spans="1:6" x14ac:dyDescent="0.25">
      <c r="A65" s="215" t="s">
        <v>921</v>
      </c>
      <c r="B65" s="1">
        <v>23</v>
      </c>
      <c r="C65" s="210">
        <v>1.2592749999999999</v>
      </c>
      <c r="D65" s="210">
        <v>0.37223499999999998</v>
      </c>
      <c r="E65" s="210">
        <v>0.382523</v>
      </c>
      <c r="F65" s="210">
        <v>0.25118299999999999</v>
      </c>
    </row>
    <row r="66" spans="1:6" x14ac:dyDescent="0.25">
      <c r="A66" s="215" t="s">
        <v>922</v>
      </c>
      <c r="B66" s="1">
        <v>24</v>
      </c>
      <c r="C66" s="210">
        <v>1.037466</v>
      </c>
      <c r="D66" s="210">
        <v>0.30402299999999999</v>
      </c>
      <c r="E66" s="210">
        <v>0.29834300000000002</v>
      </c>
      <c r="F66" s="210">
        <v>0.18776499999999999</v>
      </c>
    </row>
    <row r="67" spans="1:6" x14ac:dyDescent="0.25">
      <c r="A67" s="215" t="s">
        <v>923</v>
      </c>
      <c r="B67" s="1">
        <v>25</v>
      </c>
      <c r="C67" s="210">
        <v>0.84663200000000005</v>
      </c>
      <c r="D67" s="210">
        <v>0.25048999999999999</v>
      </c>
      <c r="E67" s="210">
        <v>0.24668200000000001</v>
      </c>
      <c r="F67" s="210">
        <v>0.15324699999999999</v>
      </c>
    </row>
    <row r="68" spans="1:6" x14ac:dyDescent="0.25">
      <c r="A68" s="215" t="s">
        <v>924</v>
      </c>
      <c r="B68" s="1">
        <v>26</v>
      </c>
      <c r="C68" s="210">
        <v>0.73385599999999995</v>
      </c>
      <c r="D68" s="210">
        <v>0.18309400000000001</v>
      </c>
      <c r="E68" s="210">
        <v>0.20134099999999999</v>
      </c>
      <c r="F68" s="210">
        <v>0.122711</v>
      </c>
    </row>
    <row r="69" spans="1:6" x14ac:dyDescent="0.25">
      <c r="A69" s="215" t="s">
        <v>925</v>
      </c>
      <c r="B69" s="1">
        <v>27</v>
      </c>
      <c r="C69" s="210">
        <v>0.59214699999999998</v>
      </c>
      <c r="D69" s="210">
        <v>0.13040099999999999</v>
      </c>
      <c r="E69" s="210">
        <v>0.15928700000000001</v>
      </c>
      <c r="F69" s="210">
        <v>9.3868999999999994E-2</v>
      </c>
    </row>
    <row r="70" spans="1:6" x14ac:dyDescent="0.25">
      <c r="A70" s="215" t="s">
        <v>926</v>
      </c>
      <c r="B70" s="1">
        <v>28</v>
      </c>
      <c r="C70" s="210">
        <v>0.47192000000000001</v>
      </c>
      <c r="D70" s="210">
        <v>0.110246</v>
      </c>
      <c r="E70" s="210">
        <v>0.10976</v>
      </c>
      <c r="F70" s="210">
        <v>7.2820999999999997E-2</v>
      </c>
    </row>
    <row r="71" spans="1:6" x14ac:dyDescent="0.25">
      <c r="A71" s="215" t="s">
        <v>927</v>
      </c>
      <c r="B71" s="1">
        <v>29</v>
      </c>
      <c r="C71" s="210">
        <v>0.35206100000000001</v>
      </c>
      <c r="D71" s="210">
        <v>8.4955000000000003E-2</v>
      </c>
      <c r="E71" s="210">
        <v>7.8767000000000004E-2</v>
      </c>
      <c r="F71" s="210">
        <v>5.2518000000000002E-2</v>
      </c>
    </row>
    <row r="72" spans="1:6" x14ac:dyDescent="0.25">
      <c r="A72" s="215" t="s">
        <v>928</v>
      </c>
      <c r="B72" s="1">
        <v>30</v>
      </c>
      <c r="C72" s="210">
        <v>0.28296900000000003</v>
      </c>
      <c r="D72" s="210">
        <v>6.3060000000000005E-2</v>
      </c>
      <c r="E72" s="210">
        <v>6.5831000000000001E-2</v>
      </c>
      <c r="F72" s="210">
        <v>4.1367000000000001E-2</v>
      </c>
    </row>
    <row r="73" spans="1:6" x14ac:dyDescent="0.25">
      <c r="A73" s="215" t="s">
        <v>929</v>
      </c>
      <c r="B73" s="1">
        <v>31</v>
      </c>
      <c r="C73" s="210">
        <v>0.20998600000000001</v>
      </c>
      <c r="D73" s="210">
        <v>4.6378000000000003E-2</v>
      </c>
      <c r="E73" s="210">
        <v>4.9065999999999999E-2</v>
      </c>
      <c r="F73" s="210">
        <v>2.7751999999999999E-2</v>
      </c>
    </row>
    <row r="74" spans="1:6" x14ac:dyDescent="0.25">
      <c r="A74" s="215" t="s">
        <v>930</v>
      </c>
      <c r="B74" s="1">
        <v>32</v>
      </c>
      <c r="C74" s="210">
        <v>0.169184</v>
      </c>
      <c r="D74" s="210">
        <v>3.075E-2</v>
      </c>
      <c r="E74" s="210">
        <v>3.3092000000000003E-2</v>
      </c>
      <c r="F74" s="210">
        <v>1.9154999999999998E-2</v>
      </c>
    </row>
    <row r="75" spans="1:6" x14ac:dyDescent="0.25">
      <c r="A75" s="215" t="s">
        <v>931</v>
      </c>
      <c r="B75" s="1">
        <v>33</v>
      </c>
      <c r="C75" s="210">
        <v>0.134628</v>
      </c>
      <c r="D75" s="210">
        <v>2.546E-2</v>
      </c>
      <c r="E75" s="210">
        <v>2.3327000000000001E-2</v>
      </c>
      <c r="F75" s="210">
        <v>1.5273999999999999E-2</v>
      </c>
    </row>
    <row r="76" spans="1:6" x14ac:dyDescent="0.25">
      <c r="A76" s="215" t="s">
        <v>932</v>
      </c>
      <c r="B76" s="1">
        <v>34</v>
      </c>
      <c r="C76" s="210">
        <v>0.10700900000000001</v>
      </c>
      <c r="D76" s="210">
        <v>1.8408000000000001E-2</v>
      </c>
      <c r="E76" s="210">
        <v>1.8103999999999999E-2</v>
      </c>
      <c r="F76" s="210">
        <v>1.0999999999999999E-2</v>
      </c>
    </row>
    <row r="77" spans="1:6" x14ac:dyDescent="0.25">
      <c r="A77" s="215" t="s">
        <v>933</v>
      </c>
      <c r="B77" s="1">
        <v>35</v>
      </c>
      <c r="C77" s="210">
        <v>8.3658999999999997E-2</v>
      </c>
      <c r="D77" s="210">
        <v>1.3743E-2</v>
      </c>
      <c r="E77" s="210">
        <v>1.4080000000000001E-2</v>
      </c>
      <c r="F77" s="210">
        <v>8.9840000000000007E-3</v>
      </c>
    </row>
    <row r="78" spans="1:6" x14ac:dyDescent="0.25">
      <c r="A78" s="215" t="s">
        <v>934</v>
      </c>
      <c r="B78" s="1">
        <v>36</v>
      </c>
      <c r="C78" s="210">
        <v>7.1802000000000005E-2</v>
      </c>
      <c r="D78" s="210">
        <v>1.2465E-2</v>
      </c>
      <c r="E78" s="210">
        <v>1.0670000000000001E-2</v>
      </c>
      <c r="F78" s="210">
        <v>7.3689999999999997E-3</v>
      </c>
    </row>
    <row r="79" spans="1:6" x14ac:dyDescent="0.25">
      <c r="A79" s="215" t="s">
        <v>935</v>
      </c>
      <c r="B79" s="1">
        <v>37</v>
      </c>
      <c r="C79" s="210">
        <v>5.5329000000000003E-2</v>
      </c>
      <c r="D79" s="210">
        <v>8.0540000000000004E-3</v>
      </c>
      <c r="E79" s="210">
        <v>1.0721E-2</v>
      </c>
      <c r="F79" s="210">
        <v>4.7660000000000003E-3</v>
      </c>
    </row>
    <row r="80" spans="1:6" x14ac:dyDescent="0.25">
      <c r="A80" s="215" t="s">
        <v>936</v>
      </c>
      <c r="B80" s="1">
        <v>38</v>
      </c>
      <c r="C80" s="210">
        <v>3.7863000000000001E-2</v>
      </c>
      <c r="D80" s="210">
        <v>5.4130000000000003E-3</v>
      </c>
      <c r="E80" s="210">
        <v>5.1450000000000003E-3</v>
      </c>
      <c r="F80" s="210">
        <v>3.7260000000000001E-3</v>
      </c>
    </row>
    <row r="81" spans="1:6" x14ac:dyDescent="0.25">
      <c r="A81" s="215" t="s">
        <v>937</v>
      </c>
      <c r="B81" s="1">
        <v>39</v>
      </c>
      <c r="C81" s="210">
        <v>3.1233E-2</v>
      </c>
      <c r="D81" s="210">
        <v>5.385E-3</v>
      </c>
      <c r="E81" s="210">
        <v>3.5890000000000002E-3</v>
      </c>
      <c r="F81" s="210">
        <v>2.7160000000000001E-3</v>
      </c>
    </row>
    <row r="82" spans="1:6" x14ac:dyDescent="0.25">
      <c r="A82" s="215" t="s">
        <v>938</v>
      </c>
      <c r="B82" s="1">
        <v>40</v>
      </c>
      <c r="C82" s="210">
        <v>2.5321E-2</v>
      </c>
      <c r="D82" s="210">
        <v>3.3540000000000002E-3</v>
      </c>
      <c r="E82" s="210">
        <v>2.869E-3</v>
      </c>
      <c r="F82" s="210">
        <v>2.0950000000000001E-3</v>
      </c>
    </row>
    <row r="83" spans="1:6" x14ac:dyDescent="0.25">
      <c r="A83" s="215" t="s">
        <v>939</v>
      </c>
      <c r="B83" s="1">
        <v>41</v>
      </c>
      <c r="C83" s="210">
        <v>1.6811E-2</v>
      </c>
      <c r="D83" s="210">
        <v>1.5809999999999999E-3</v>
      </c>
      <c r="E83" s="210">
        <v>1.9239999999999999E-3</v>
      </c>
      <c r="F83" s="210">
        <v>1.108E-3</v>
      </c>
    </row>
    <row r="84" spans="1:6" x14ac:dyDescent="0.25">
      <c r="A84" s="215" t="s">
        <v>940</v>
      </c>
      <c r="B84" s="1">
        <v>42</v>
      </c>
      <c r="C84" s="210">
        <v>1.3831E-2</v>
      </c>
      <c r="D84" s="210">
        <v>1.7260000000000001E-3</v>
      </c>
      <c r="E84" s="210">
        <v>1.5070000000000001E-3</v>
      </c>
      <c r="F84" s="210">
        <v>9.4700000000000003E-4</v>
      </c>
    </row>
    <row r="85" spans="1:6" x14ac:dyDescent="0.25">
      <c r="A85" s="215" t="s">
        <v>941</v>
      </c>
      <c r="B85" s="1">
        <v>43</v>
      </c>
      <c r="C85" s="210">
        <v>1.1972E-2</v>
      </c>
      <c r="D85" s="210">
        <v>1.374E-3</v>
      </c>
      <c r="E85" s="210">
        <v>1.158E-3</v>
      </c>
      <c r="F85" s="210">
        <v>7.45E-4</v>
      </c>
    </row>
    <row r="86" spans="1:6" x14ac:dyDescent="0.25">
      <c r="A86" s="215" t="s">
        <v>942</v>
      </c>
      <c r="B86" s="1">
        <v>44</v>
      </c>
      <c r="C86" s="210">
        <v>1.0576E-2</v>
      </c>
      <c r="D86" s="210">
        <v>9.2900000000000003E-4</v>
      </c>
      <c r="E86" s="210">
        <v>9.7300000000000002E-4</v>
      </c>
      <c r="F86" s="210">
        <v>5.5500000000000005E-4</v>
      </c>
    </row>
    <row r="87" spans="1:6" x14ac:dyDescent="0.25">
      <c r="A87" s="215" t="s">
        <v>943</v>
      </c>
      <c r="B87" s="1">
        <v>45</v>
      </c>
      <c r="C87" s="210">
        <v>6.6270000000000001E-3</v>
      </c>
      <c r="D87" s="210">
        <v>4.9399999999999997E-4</v>
      </c>
      <c r="E87" s="210">
        <v>6.0899999999999995E-4</v>
      </c>
      <c r="F87" s="210">
        <v>3.0699999999999998E-4</v>
      </c>
    </row>
    <row r="88" spans="1:6" x14ac:dyDescent="0.25">
      <c r="A88" s="215" t="s">
        <v>944</v>
      </c>
      <c r="B88" s="1">
        <v>46</v>
      </c>
      <c r="C88" s="210">
        <v>4.104E-3</v>
      </c>
      <c r="D88" s="210">
        <v>3.21E-4</v>
      </c>
      <c r="E88" s="210">
        <v>4.1599999999999997E-4</v>
      </c>
      <c r="F88" s="210">
        <v>1.9000000000000001E-4</v>
      </c>
    </row>
    <row r="89" spans="1:6" x14ac:dyDescent="0.25">
      <c r="A89" s="215" t="s">
        <v>945</v>
      </c>
      <c r="B89" s="1">
        <v>47</v>
      </c>
      <c r="C89" s="210">
        <v>2.3389999999999999E-3</v>
      </c>
      <c r="D89" s="210">
        <v>1.4100000000000001E-4</v>
      </c>
      <c r="E89" s="210">
        <v>2.52E-4</v>
      </c>
      <c r="F89" s="210">
        <v>1.05E-4</v>
      </c>
    </row>
    <row r="90" spans="1:6" x14ac:dyDescent="0.25">
      <c r="A90" s="215" t="s">
        <v>946</v>
      </c>
      <c r="B90" s="1">
        <v>48</v>
      </c>
      <c r="C90" s="210">
        <v>1.663E-3</v>
      </c>
      <c r="D90" s="210">
        <v>6.0999999999999999E-5</v>
      </c>
      <c r="E90" s="210">
        <v>1.5699999999999999E-4</v>
      </c>
      <c r="F90" s="210">
        <v>5.8999999999999998E-5</v>
      </c>
    </row>
    <row r="91" spans="1:6" x14ac:dyDescent="0.25">
      <c r="A91" s="215" t="s">
        <v>947</v>
      </c>
      <c r="B91" s="1">
        <v>49</v>
      </c>
      <c r="C91" s="210">
        <v>7.5299999999999998E-4</v>
      </c>
      <c r="D91" s="210">
        <v>5.0000000000000002E-5</v>
      </c>
      <c r="E91" s="210">
        <v>8.7999999999999998E-5</v>
      </c>
      <c r="F91" s="210">
        <v>4.6999999999999997E-5</v>
      </c>
    </row>
    <row r="92" spans="1:6" x14ac:dyDescent="0.25">
      <c r="A92" s="215" t="s">
        <v>948</v>
      </c>
      <c r="B92" s="1">
        <v>50</v>
      </c>
      <c r="C92" s="210">
        <v>8.2399999999999997E-4</v>
      </c>
      <c r="D92" s="210">
        <v>1.56E-4</v>
      </c>
      <c r="E92" s="210">
        <v>6.0000000000000002E-5</v>
      </c>
      <c r="F92" s="210">
        <v>4.1999999999999998E-5</v>
      </c>
    </row>
    <row r="93" spans="1:6" x14ac:dyDescent="0.25">
      <c r="A93" s="215" t="s">
        <v>949</v>
      </c>
      <c r="B93" s="1">
        <v>51</v>
      </c>
      <c r="C93" s="210">
        <v>2.0799999999999999E-4</v>
      </c>
      <c r="D93" s="210">
        <v>3.6000000000000001E-5</v>
      </c>
      <c r="E93" s="210">
        <v>2.1999999999999999E-5</v>
      </c>
      <c r="F93" s="210">
        <v>9.0000000000000002E-6</v>
      </c>
    </row>
    <row r="94" spans="1:6" x14ac:dyDescent="0.25">
      <c r="A94" s="215" t="s">
        <v>950</v>
      </c>
      <c r="B94" s="1">
        <v>52</v>
      </c>
      <c r="C94" s="210">
        <v>1.6200000000000001E-4</v>
      </c>
      <c r="D94" s="210">
        <v>1.9000000000000001E-5</v>
      </c>
      <c r="E94" s="210">
        <v>1.2999999999999999E-5</v>
      </c>
      <c r="F94" s="210">
        <v>6.0000000000000002E-6</v>
      </c>
    </row>
    <row r="95" spans="1:6" x14ac:dyDescent="0.25">
      <c r="A95" s="215" t="s">
        <v>951</v>
      </c>
      <c r="B95" s="1">
        <v>53</v>
      </c>
      <c r="C95" s="210">
        <v>1.17E-4</v>
      </c>
      <c r="D95" s="210">
        <v>2.0000000000000002E-5</v>
      </c>
      <c r="E95" s="210">
        <v>1.1E-5</v>
      </c>
      <c r="F95" s="210">
        <v>5.0000000000000004E-6</v>
      </c>
    </row>
    <row r="96" spans="1:6" x14ac:dyDescent="0.25">
      <c r="A96" s="215" t="s">
        <v>952</v>
      </c>
      <c r="B96" s="1">
        <v>54</v>
      </c>
      <c r="C96" s="210">
        <v>9.1000000000000003E-5</v>
      </c>
      <c r="D96" s="210">
        <v>1.5999999999999999E-5</v>
      </c>
      <c r="E96" s="210">
        <v>9.0000000000000002E-6</v>
      </c>
      <c r="F96" s="210">
        <v>3.9999999999999998E-6</v>
      </c>
    </row>
    <row r="97" spans="1:6" x14ac:dyDescent="0.25">
      <c r="A97" s="215" t="s">
        <v>953</v>
      </c>
      <c r="B97" s="1">
        <v>55</v>
      </c>
      <c r="C97" s="210">
        <v>8.0000000000000007E-5</v>
      </c>
      <c r="D97" s="210">
        <v>1.8E-5</v>
      </c>
      <c r="E97" s="210">
        <v>6.9999999999999999E-6</v>
      </c>
      <c r="F97" s="210">
        <v>3.9999999999999998E-6</v>
      </c>
    </row>
    <row r="98" spans="1:6" x14ac:dyDescent="0.25">
      <c r="A98" s="215" t="s">
        <v>954</v>
      </c>
      <c r="B98" s="1">
        <v>56</v>
      </c>
      <c r="C98" s="210">
        <v>6.3999999999999997E-5</v>
      </c>
      <c r="D98" s="210">
        <v>1.2999999999999999E-5</v>
      </c>
      <c r="E98" s="210">
        <v>6.9999999999999999E-6</v>
      </c>
      <c r="F98" s="210">
        <v>3.0000000000000001E-6</v>
      </c>
    </row>
    <row r="99" spans="1:6" x14ac:dyDescent="0.25">
      <c r="A99" s="215" t="s">
        <v>955</v>
      </c>
      <c r="B99" s="1">
        <v>57</v>
      </c>
      <c r="C99" s="210">
        <v>3.0000000000000001E-5</v>
      </c>
      <c r="D99" s="210">
        <v>5.0000000000000004E-6</v>
      </c>
      <c r="E99" s="210">
        <v>1.9999999999999999E-6</v>
      </c>
      <c r="F99" s="210">
        <v>9.9999999999999995E-7</v>
      </c>
    </row>
    <row r="100" spans="1:6" x14ac:dyDescent="0.25">
      <c r="A100" s="215" t="s">
        <v>956</v>
      </c>
      <c r="B100" s="1">
        <v>58</v>
      </c>
      <c r="C100" s="210">
        <v>0</v>
      </c>
      <c r="D100" s="210">
        <v>0</v>
      </c>
      <c r="E100" s="210">
        <v>0</v>
      </c>
      <c r="F100" s="210">
        <v>0</v>
      </c>
    </row>
    <row r="101" spans="1:6" x14ac:dyDescent="0.25">
      <c r="A101" s="215" t="s">
        <v>957</v>
      </c>
      <c r="B101" s="1">
        <v>59</v>
      </c>
      <c r="C101" s="210">
        <v>0</v>
      </c>
      <c r="D101" s="210">
        <v>0</v>
      </c>
      <c r="E101" s="210">
        <v>0</v>
      </c>
      <c r="F101" s="210">
        <v>0</v>
      </c>
    </row>
    <row r="102" spans="1:6" x14ac:dyDescent="0.25">
      <c r="A102" s="215" t="s">
        <v>958</v>
      </c>
      <c r="B102" s="1">
        <v>60</v>
      </c>
      <c r="C102" s="210">
        <v>0</v>
      </c>
      <c r="D102" s="210">
        <v>0</v>
      </c>
      <c r="E102" s="210">
        <v>0</v>
      </c>
      <c r="F102" s="210">
        <v>0</v>
      </c>
    </row>
    <row r="103" spans="1:6" x14ac:dyDescent="0.25">
      <c r="A103" s="215" t="s">
        <v>959</v>
      </c>
      <c r="B103" s="1">
        <v>61</v>
      </c>
      <c r="C103" s="210">
        <v>0</v>
      </c>
      <c r="D103" s="210">
        <v>0</v>
      </c>
      <c r="E103" s="210">
        <v>0</v>
      </c>
      <c r="F103" s="210">
        <v>0</v>
      </c>
    </row>
    <row r="104" spans="1:6" x14ac:dyDescent="0.25">
      <c r="A104" s="215" t="s">
        <v>960</v>
      </c>
      <c r="B104" s="1">
        <v>62</v>
      </c>
      <c r="C104" s="210">
        <v>0</v>
      </c>
      <c r="D104" s="210">
        <v>0</v>
      </c>
      <c r="E104" s="210">
        <v>0</v>
      </c>
      <c r="F104" s="210">
        <v>0</v>
      </c>
    </row>
    <row r="105" spans="1:6" x14ac:dyDescent="0.25">
      <c r="A105" s="215" t="s">
        <v>961</v>
      </c>
      <c r="B105" s="1">
        <v>63</v>
      </c>
      <c r="C105" s="210">
        <v>0</v>
      </c>
      <c r="D105" s="210">
        <v>0</v>
      </c>
      <c r="E105" s="210">
        <v>0</v>
      </c>
      <c r="F105" s="210">
        <v>0</v>
      </c>
    </row>
    <row r="106" spans="1:6" x14ac:dyDescent="0.25">
      <c r="A106" s="215" t="s">
        <v>962</v>
      </c>
      <c r="B106" s="1">
        <v>64</v>
      </c>
      <c r="C106" s="210">
        <v>0</v>
      </c>
      <c r="D106" s="210">
        <v>0</v>
      </c>
      <c r="E106" s="210">
        <v>0</v>
      </c>
      <c r="F106" s="210">
        <v>0</v>
      </c>
    </row>
    <row r="107" spans="1:6" x14ac:dyDescent="0.25">
      <c r="A107" s="215" t="s">
        <v>963</v>
      </c>
      <c r="B107" s="1">
        <v>65</v>
      </c>
      <c r="C107" s="210">
        <v>0</v>
      </c>
      <c r="D107" s="210">
        <v>0</v>
      </c>
      <c r="E107" s="210">
        <v>0</v>
      </c>
      <c r="F107" s="210">
        <v>0</v>
      </c>
    </row>
    <row r="108" spans="1:6" x14ac:dyDescent="0.25">
      <c r="A108" s="215" t="s">
        <v>964</v>
      </c>
      <c r="B108" s="1">
        <v>66</v>
      </c>
      <c r="C108" s="210">
        <v>0</v>
      </c>
      <c r="D108" s="210">
        <v>0</v>
      </c>
      <c r="E108" s="210">
        <v>0</v>
      </c>
      <c r="F108" s="210">
        <v>0</v>
      </c>
    </row>
    <row r="109" spans="1:6" x14ac:dyDescent="0.25">
      <c r="A109" s="215" t="s">
        <v>965</v>
      </c>
      <c r="B109" s="1">
        <v>67</v>
      </c>
      <c r="C109" s="210">
        <v>0</v>
      </c>
      <c r="D109" s="210">
        <v>0</v>
      </c>
      <c r="E109" s="210">
        <v>0</v>
      </c>
      <c r="F109" s="210">
        <v>0</v>
      </c>
    </row>
    <row r="110" spans="1:6" x14ac:dyDescent="0.25">
      <c r="A110" s="215" t="s">
        <v>966</v>
      </c>
      <c r="B110" s="1">
        <v>68</v>
      </c>
      <c r="C110" s="210">
        <v>0</v>
      </c>
      <c r="D110" s="210">
        <v>0</v>
      </c>
      <c r="E110" s="210">
        <v>0</v>
      </c>
      <c r="F110" s="210">
        <v>0</v>
      </c>
    </row>
    <row r="111" spans="1:6" x14ac:dyDescent="0.25">
      <c r="A111" s="215" t="s">
        <v>967</v>
      </c>
      <c r="B111" s="1">
        <v>69</v>
      </c>
      <c r="C111" s="210">
        <v>0</v>
      </c>
      <c r="D111" s="210">
        <v>0</v>
      </c>
      <c r="E111" s="210">
        <v>0</v>
      </c>
      <c r="F111" s="210">
        <v>0</v>
      </c>
    </row>
    <row r="112" spans="1:6" x14ac:dyDescent="0.25">
      <c r="A112" s="215" t="s">
        <v>968</v>
      </c>
      <c r="B112" s="1">
        <v>70</v>
      </c>
      <c r="C112" s="210">
        <v>0</v>
      </c>
      <c r="D112" s="210">
        <v>0</v>
      </c>
      <c r="E112" s="210">
        <v>0</v>
      </c>
      <c r="F112" s="210">
        <v>0</v>
      </c>
    </row>
    <row r="113" spans="1:6" x14ac:dyDescent="0.25">
      <c r="A113" s="215" t="s">
        <v>969</v>
      </c>
      <c r="B113" s="1">
        <v>71</v>
      </c>
      <c r="C113" s="210">
        <v>0</v>
      </c>
      <c r="D113" s="210">
        <v>0</v>
      </c>
      <c r="E113" s="210">
        <v>0</v>
      </c>
      <c r="F113" s="210">
        <v>0</v>
      </c>
    </row>
    <row r="114" spans="1:6" x14ac:dyDescent="0.25">
      <c r="A114" s="215" t="s">
        <v>970</v>
      </c>
      <c r="B114" s="1">
        <v>72</v>
      </c>
      <c r="C114" s="210">
        <v>0</v>
      </c>
      <c r="D114" s="210">
        <v>0</v>
      </c>
      <c r="E114" s="210">
        <v>0</v>
      </c>
      <c r="F114" s="210">
        <v>0</v>
      </c>
    </row>
    <row r="115" spans="1:6" x14ac:dyDescent="0.25">
      <c r="A115" s="215" t="s">
        <v>971</v>
      </c>
      <c r="B115" s="1">
        <v>73</v>
      </c>
      <c r="C115" s="210">
        <v>0</v>
      </c>
      <c r="D115" s="210">
        <v>0</v>
      </c>
      <c r="E115" s="210">
        <v>0</v>
      </c>
      <c r="F115" s="210">
        <v>0</v>
      </c>
    </row>
    <row r="116" spans="1:6" x14ac:dyDescent="0.25">
      <c r="A116" s="215" t="s">
        <v>972</v>
      </c>
      <c r="B116" s="1">
        <v>74</v>
      </c>
      <c r="C116" s="210">
        <v>0</v>
      </c>
      <c r="D116" s="210">
        <v>0</v>
      </c>
      <c r="E116" s="210">
        <v>0</v>
      </c>
      <c r="F116" s="210">
        <v>0</v>
      </c>
    </row>
    <row r="117" spans="1:6" x14ac:dyDescent="0.25">
      <c r="A117" s="215" t="s">
        <v>973</v>
      </c>
      <c r="B117" s="1">
        <v>75</v>
      </c>
      <c r="C117" s="210">
        <v>0</v>
      </c>
      <c r="D117" s="210">
        <v>0</v>
      </c>
      <c r="E117" s="210">
        <v>0</v>
      </c>
      <c r="F117" s="210">
        <v>0</v>
      </c>
    </row>
    <row r="118" spans="1:6" x14ac:dyDescent="0.25">
      <c r="A118" s="215" t="s">
        <v>974</v>
      </c>
      <c r="B118" s="1">
        <v>76</v>
      </c>
      <c r="C118" s="210">
        <v>0</v>
      </c>
      <c r="D118" s="210">
        <v>0</v>
      </c>
      <c r="E118" s="210">
        <v>0</v>
      </c>
      <c r="F118" s="210">
        <v>0</v>
      </c>
    </row>
    <row r="119" spans="1:6" x14ac:dyDescent="0.25">
      <c r="A119" s="215" t="s">
        <v>975</v>
      </c>
      <c r="B119" s="1">
        <v>77</v>
      </c>
      <c r="C119" s="210">
        <v>0</v>
      </c>
      <c r="D119" s="210">
        <v>0</v>
      </c>
      <c r="E119" s="210">
        <v>0</v>
      </c>
      <c r="F119" s="210">
        <v>0</v>
      </c>
    </row>
    <row r="120" spans="1:6" x14ac:dyDescent="0.25">
      <c r="A120" s="215" t="s">
        <v>976</v>
      </c>
      <c r="B120" s="1">
        <v>78</v>
      </c>
      <c r="C120" s="210">
        <v>0</v>
      </c>
      <c r="D120" s="210">
        <v>0</v>
      </c>
      <c r="E120" s="210">
        <v>0</v>
      </c>
      <c r="F120" s="210">
        <v>0</v>
      </c>
    </row>
    <row r="121" spans="1:6" x14ac:dyDescent="0.25">
      <c r="A121" s="215" t="s">
        <v>977</v>
      </c>
      <c r="B121" s="1">
        <v>79</v>
      </c>
      <c r="C121" s="210">
        <v>0</v>
      </c>
      <c r="D121" s="210">
        <v>0</v>
      </c>
      <c r="E121" s="210">
        <v>0</v>
      </c>
      <c r="F121" s="210">
        <v>0</v>
      </c>
    </row>
    <row r="122" spans="1:6" x14ac:dyDescent="0.25">
      <c r="A122" s="215" t="s">
        <v>978</v>
      </c>
      <c r="B122" s="1">
        <v>80</v>
      </c>
      <c r="C122" s="210">
        <v>0</v>
      </c>
      <c r="D122" s="210">
        <v>0</v>
      </c>
      <c r="E122" s="210">
        <v>0</v>
      </c>
      <c r="F122" s="210">
        <v>0</v>
      </c>
    </row>
    <row r="123" spans="1:6" x14ac:dyDescent="0.25">
      <c r="A123" s="215" t="s">
        <v>979</v>
      </c>
      <c r="B123" s="1">
        <v>81</v>
      </c>
      <c r="C123" s="210">
        <v>0</v>
      </c>
      <c r="D123" s="210">
        <v>0</v>
      </c>
      <c r="E123" s="210">
        <v>0</v>
      </c>
      <c r="F123" s="210">
        <v>0</v>
      </c>
    </row>
    <row r="124" spans="1:6" x14ac:dyDescent="0.25">
      <c r="A124" s="215" t="s">
        <v>980</v>
      </c>
      <c r="B124" s="1">
        <v>82</v>
      </c>
      <c r="C124" s="210">
        <v>0</v>
      </c>
      <c r="D124" s="210">
        <v>0</v>
      </c>
      <c r="E124" s="210">
        <v>0</v>
      </c>
      <c r="F124" s="210">
        <v>0</v>
      </c>
    </row>
    <row r="125" spans="1:6" x14ac:dyDescent="0.25">
      <c r="A125" s="215" t="s">
        <v>981</v>
      </c>
      <c r="B125" s="1">
        <v>83</v>
      </c>
      <c r="C125" s="210">
        <v>0</v>
      </c>
      <c r="D125" s="210">
        <v>0</v>
      </c>
      <c r="E125" s="210">
        <v>0</v>
      </c>
      <c r="F125" s="210">
        <v>0</v>
      </c>
    </row>
    <row r="126" spans="1:6" x14ac:dyDescent="0.25">
      <c r="A126" s="215" t="s">
        <v>982</v>
      </c>
      <c r="B126" s="1">
        <v>84</v>
      </c>
      <c r="C126" s="210">
        <v>0</v>
      </c>
      <c r="D126" s="210">
        <v>0</v>
      </c>
      <c r="E126" s="210">
        <v>0</v>
      </c>
      <c r="F126" s="210">
        <v>0</v>
      </c>
    </row>
    <row r="127" spans="1:6" x14ac:dyDescent="0.25">
      <c r="A127" s="215" t="s">
        <v>983</v>
      </c>
      <c r="B127" s="1">
        <v>85</v>
      </c>
      <c r="C127" s="210">
        <v>0</v>
      </c>
      <c r="D127" s="210">
        <v>0</v>
      </c>
      <c r="E127" s="210">
        <v>0</v>
      </c>
      <c r="F127" s="210">
        <v>0</v>
      </c>
    </row>
    <row r="128" spans="1:6" x14ac:dyDescent="0.25">
      <c r="A128" s="215" t="s">
        <v>984</v>
      </c>
      <c r="B128" s="1">
        <v>86</v>
      </c>
      <c r="C128" s="210">
        <v>0</v>
      </c>
      <c r="D128" s="210">
        <v>0</v>
      </c>
      <c r="E128" s="210">
        <v>0</v>
      </c>
      <c r="F128" s="210">
        <v>0</v>
      </c>
    </row>
    <row r="129" spans="1:6" x14ac:dyDescent="0.25">
      <c r="A129" s="215" t="s">
        <v>985</v>
      </c>
      <c r="B129" s="1">
        <v>87</v>
      </c>
      <c r="C129" s="210">
        <v>0</v>
      </c>
      <c r="D129" s="210">
        <v>0</v>
      </c>
      <c r="E129" s="210">
        <v>0</v>
      </c>
      <c r="F129" s="210">
        <v>0</v>
      </c>
    </row>
    <row r="130" spans="1:6" x14ac:dyDescent="0.25">
      <c r="A130" s="215" t="s">
        <v>986</v>
      </c>
      <c r="B130" s="1">
        <v>88</v>
      </c>
      <c r="C130" s="210">
        <v>0</v>
      </c>
      <c r="D130" s="210">
        <v>0</v>
      </c>
      <c r="E130" s="210">
        <v>0</v>
      </c>
      <c r="F130" s="210">
        <v>0</v>
      </c>
    </row>
    <row r="131" spans="1:6" x14ac:dyDescent="0.25">
      <c r="A131" s="215" t="s">
        <v>987</v>
      </c>
      <c r="B131" s="1">
        <v>89</v>
      </c>
      <c r="C131" s="210">
        <v>0</v>
      </c>
      <c r="D131" s="210">
        <v>0</v>
      </c>
      <c r="E131" s="210">
        <v>0</v>
      </c>
      <c r="F131" s="210">
        <v>0</v>
      </c>
    </row>
    <row r="132" spans="1:6" x14ac:dyDescent="0.25">
      <c r="A132" s="215" t="s">
        <v>988</v>
      </c>
      <c r="B132" s="1">
        <v>90</v>
      </c>
      <c r="C132" s="210">
        <v>0</v>
      </c>
      <c r="D132" s="210">
        <v>0</v>
      </c>
      <c r="E132" s="210">
        <v>0</v>
      </c>
      <c r="F132" s="210">
        <v>0</v>
      </c>
    </row>
    <row r="133" spans="1:6" x14ac:dyDescent="0.25">
      <c r="A133" s="215" t="s">
        <v>989</v>
      </c>
      <c r="B133" s="1">
        <v>91</v>
      </c>
      <c r="C133" s="210">
        <v>0</v>
      </c>
      <c r="D133" s="210">
        <v>0</v>
      </c>
      <c r="E133" s="210">
        <v>0</v>
      </c>
      <c r="F133" s="210">
        <v>0</v>
      </c>
    </row>
    <row r="134" spans="1:6" x14ac:dyDescent="0.25">
      <c r="A134" s="215" t="s">
        <v>990</v>
      </c>
      <c r="B134" s="1">
        <v>92</v>
      </c>
      <c r="C134" s="210">
        <v>0</v>
      </c>
      <c r="D134" s="210">
        <v>0</v>
      </c>
      <c r="E134" s="210">
        <v>0</v>
      </c>
      <c r="F134" s="210">
        <v>0</v>
      </c>
    </row>
    <row r="135" spans="1:6" x14ac:dyDescent="0.25">
      <c r="A135" s="215" t="s">
        <v>991</v>
      </c>
      <c r="B135" s="1">
        <v>93</v>
      </c>
      <c r="C135" s="210">
        <v>0</v>
      </c>
      <c r="D135" s="210">
        <v>0</v>
      </c>
      <c r="E135" s="210">
        <v>0</v>
      </c>
      <c r="F135" s="210">
        <v>0</v>
      </c>
    </row>
    <row r="136" spans="1:6" x14ac:dyDescent="0.25">
      <c r="A136" s="215" t="s">
        <v>992</v>
      </c>
      <c r="B136" s="1">
        <v>94</v>
      </c>
      <c r="C136" s="210">
        <v>0</v>
      </c>
      <c r="D136" s="210">
        <v>0</v>
      </c>
      <c r="E136" s="210">
        <v>0</v>
      </c>
      <c r="F136" s="210">
        <v>0</v>
      </c>
    </row>
    <row r="137" spans="1:6" x14ac:dyDescent="0.25">
      <c r="A137" s="215" t="s">
        <v>993</v>
      </c>
      <c r="B137" s="1">
        <v>95</v>
      </c>
      <c r="C137" s="210">
        <v>0</v>
      </c>
      <c r="D137" s="210">
        <v>0</v>
      </c>
      <c r="E137" s="210">
        <v>0</v>
      </c>
      <c r="F137" s="210">
        <v>0</v>
      </c>
    </row>
    <row r="138" spans="1:6" x14ac:dyDescent="0.25">
      <c r="A138" s="215" t="s">
        <v>994</v>
      </c>
      <c r="B138" s="1">
        <v>96</v>
      </c>
      <c r="C138" s="210">
        <v>0</v>
      </c>
      <c r="D138" s="210">
        <v>0</v>
      </c>
      <c r="E138" s="210">
        <v>0</v>
      </c>
      <c r="F138" s="210">
        <v>0</v>
      </c>
    </row>
    <row r="139" spans="1:6" x14ac:dyDescent="0.25">
      <c r="A139" s="215" t="s">
        <v>995</v>
      </c>
      <c r="B139" s="1">
        <v>97</v>
      </c>
      <c r="C139" s="210">
        <v>0</v>
      </c>
      <c r="D139" s="210">
        <v>0</v>
      </c>
      <c r="E139" s="210">
        <v>0</v>
      </c>
      <c r="F139" s="210">
        <v>0</v>
      </c>
    </row>
    <row r="140" spans="1:6" x14ac:dyDescent="0.25">
      <c r="A140" s="215" t="s">
        <v>996</v>
      </c>
      <c r="B140" s="1">
        <v>98</v>
      </c>
      <c r="C140" s="210">
        <v>0</v>
      </c>
      <c r="D140" s="210">
        <v>0</v>
      </c>
      <c r="E140" s="210">
        <v>0</v>
      </c>
      <c r="F140" s="210">
        <v>0</v>
      </c>
    </row>
    <row r="141" spans="1:6" x14ac:dyDescent="0.25">
      <c r="A141" s="215" t="s">
        <v>997</v>
      </c>
      <c r="B141" s="1">
        <v>99</v>
      </c>
      <c r="C141" s="210">
        <v>0</v>
      </c>
      <c r="D141" s="210">
        <v>0</v>
      </c>
      <c r="E141" s="210">
        <v>0</v>
      </c>
      <c r="F141" s="210">
        <v>0</v>
      </c>
    </row>
    <row r="142" spans="1:6" x14ac:dyDescent="0.25">
      <c r="A142" s="215" t="s">
        <v>998</v>
      </c>
      <c r="B142" s="1">
        <v>100</v>
      </c>
      <c r="C142" s="210">
        <v>0</v>
      </c>
      <c r="D142" s="210">
        <v>0</v>
      </c>
      <c r="E142" s="210">
        <v>0</v>
      </c>
      <c r="F142" s="210">
        <v>0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G1" zoomScaleNormal="100" workbookViewId="0">
      <selection activeCell="X60" sqref="X60"/>
    </sheetView>
  </sheetViews>
  <sheetFormatPr defaultRowHeight="15" x14ac:dyDescent="0.25"/>
  <cols>
    <col min="1" max="4" width="9.140625" style="1"/>
    <col min="5" max="7" width="11" style="1" customWidth="1"/>
    <col min="8" max="16384" width="9.140625" style="1"/>
  </cols>
  <sheetData>
    <row r="1" spans="1:14" x14ac:dyDescent="0.25">
      <c r="A1" s="151" t="s">
        <v>233</v>
      </c>
      <c r="B1" s="151"/>
      <c r="C1" s="25"/>
    </row>
    <row r="2" spans="1:14" x14ac:dyDescent="0.25">
      <c r="A2" s="151" t="s">
        <v>232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5"/>
    </row>
    <row r="6" spans="1:14" x14ac:dyDescent="0.25">
      <c r="F6" s="1" t="s">
        <v>4</v>
      </c>
      <c r="H6" s="1" t="s">
        <v>5</v>
      </c>
      <c r="J6" s="1" t="s">
        <v>6</v>
      </c>
      <c r="L6" s="1" t="s">
        <v>7</v>
      </c>
    </row>
    <row r="7" spans="1:14" x14ac:dyDescent="0.25">
      <c r="B7" s="1" t="s">
        <v>225</v>
      </c>
      <c r="C7" s="210" t="s">
        <v>226</v>
      </c>
      <c r="D7" s="1" t="s">
        <v>227</v>
      </c>
      <c r="E7" s="1" t="s">
        <v>228</v>
      </c>
      <c r="F7" s="1" t="s">
        <v>226</v>
      </c>
      <c r="G7" s="1" t="s">
        <v>225</v>
      </c>
      <c r="H7" s="1" t="s">
        <v>226</v>
      </c>
      <c r="I7" s="1" t="s">
        <v>225</v>
      </c>
      <c r="J7" s="1" t="s">
        <v>226</v>
      </c>
      <c r="K7" s="1" t="s">
        <v>225</v>
      </c>
      <c r="L7" s="1" t="s">
        <v>226</v>
      </c>
      <c r="M7" s="1" t="s">
        <v>225</v>
      </c>
    </row>
    <row r="8" spans="1:14" x14ac:dyDescent="0.25">
      <c r="A8" s="1" t="s">
        <v>4</v>
      </c>
      <c r="B8" s="1">
        <v>17.8</v>
      </c>
      <c r="C8" s="210">
        <v>19.37</v>
      </c>
      <c r="D8" s="1">
        <v>0</v>
      </c>
      <c r="E8" s="1" t="s">
        <v>428</v>
      </c>
      <c r="F8" s="152">
        <v>4.2038799999999998</v>
      </c>
      <c r="G8" s="152">
        <f>SUMIF($B$48:$B$147,"&lt;="&amp;$D8+3,C$48:C$147)</f>
        <v>2.7764959999999999</v>
      </c>
      <c r="H8" s="152">
        <v>12.559657000000001</v>
      </c>
      <c r="I8" s="152">
        <f>SUMIF($B$48:$B$147,"&lt;="&amp;$D8+3,D$48:D$147)</f>
        <v>10.338944</v>
      </c>
      <c r="J8" s="152">
        <v>15.108121000000001</v>
      </c>
      <c r="K8" s="152">
        <f>SUMIF($B$48:$B$147,"&lt;="&amp;$D8+3,E$48:E$147)</f>
        <v>12.730324</v>
      </c>
      <c r="L8" s="152">
        <v>9.2433410000000009</v>
      </c>
      <c r="M8" s="152">
        <f>SUMIF($B$48:$B$147,"&lt;="&amp;$D8+3,F$48:F$147)</f>
        <v>18.009619000000001</v>
      </c>
    </row>
    <row r="9" spans="1:14" x14ac:dyDescent="0.25">
      <c r="A9" s="1" t="s">
        <v>5</v>
      </c>
      <c r="B9" s="152">
        <v>11</v>
      </c>
      <c r="C9" s="210">
        <v>10.32</v>
      </c>
      <c r="D9" s="1">
        <v>3</v>
      </c>
      <c r="E9" s="1" t="s">
        <v>429</v>
      </c>
      <c r="F9" s="152">
        <v>9.4670880000000004</v>
      </c>
      <c r="G9" s="152">
        <f>SUMIF($B$48:$B$147,"&lt;="&amp;$D9+3,C$48:C$147)-SUM(G$8:G8)</f>
        <v>7.0520549999999993</v>
      </c>
      <c r="H9" s="152">
        <v>24.512902000000004</v>
      </c>
      <c r="I9" s="152">
        <f>SUMIF($B$48:$B$147,"&lt;="&amp;$D9+3,D$48:D$147)-SUM(I$8:I8)</f>
        <v>19.294153999999999</v>
      </c>
      <c r="J9" s="152">
        <v>19.065788000000001</v>
      </c>
      <c r="K9" s="152">
        <f>SUMIF($B$48:$B$147,"&lt;="&amp;$D9+3,E$48:E$147)-SUM(K$8:K8)</f>
        <v>18.720685</v>
      </c>
      <c r="L9" s="152">
        <v>21.019845999999998</v>
      </c>
      <c r="M9" s="152">
        <f>SUMIF($B$48:$B$147,"&lt;="&amp;$D9+3,F$48:F$147)-SUM(M$8:M8)</f>
        <v>20.476962999999998</v>
      </c>
    </row>
    <row r="10" spans="1:14" x14ac:dyDescent="0.25">
      <c r="A10" s="1" t="s">
        <v>6</v>
      </c>
      <c r="B10" s="1">
        <v>10.9</v>
      </c>
      <c r="C10" s="210">
        <v>11.88</v>
      </c>
      <c r="D10" s="1">
        <v>6</v>
      </c>
      <c r="E10" s="1" t="s">
        <v>430</v>
      </c>
      <c r="F10" s="152">
        <v>7.8127249999999986</v>
      </c>
      <c r="G10" s="152">
        <f>SUMIF($B$48:$B$147,"&lt;="&amp;$D10+3,C$48:C$147)-SUM(G$8:G9)</f>
        <v>9.7685300000000002</v>
      </c>
      <c r="H10" s="152">
        <v>13.546755000000005</v>
      </c>
      <c r="I10" s="152">
        <f>SUMIF($B$48:$B$147,"&lt;="&amp;$D10+3,D$48:D$147)-SUM(I$8:I9)</f>
        <v>17.4771</v>
      </c>
      <c r="J10" s="152">
        <v>12.973759999999999</v>
      </c>
      <c r="K10" s="152">
        <f>SUMIF($B$48:$B$147,"&lt;="&amp;$D10+3,E$48:E$147)-SUM(K$8:K9)</f>
        <v>16.982225</v>
      </c>
      <c r="L10" s="152">
        <v>16.135313</v>
      </c>
      <c r="M10" s="152">
        <f>SUMIF($B$48:$B$147,"&lt;="&amp;$D10+3,F$48:F$147)-SUM(M$8:M9)</f>
        <v>17.022241999999999</v>
      </c>
    </row>
    <row r="11" spans="1:14" x14ac:dyDescent="0.25">
      <c r="A11" s="1" t="s">
        <v>7</v>
      </c>
      <c r="B11" s="1">
        <v>9.4</v>
      </c>
      <c r="C11" s="210">
        <v>12.32</v>
      </c>
      <c r="D11" s="1">
        <v>9</v>
      </c>
      <c r="E11" s="1" t="s">
        <v>431</v>
      </c>
      <c r="F11" s="152">
        <v>8.3660980000000009</v>
      </c>
      <c r="G11" s="152">
        <f>SUMIF($B$48:$B$147,"&lt;="&amp;$D11+3,C$48:C$147)-SUM(G$8:G10)</f>
        <v>11.602648000000002</v>
      </c>
      <c r="H11" s="152">
        <v>15.108747999999999</v>
      </c>
      <c r="I11" s="152">
        <f>SUMIF($B$48:$B$147,"&lt;="&amp;$D11+3,D$48:D$147)-SUM(I$8:I10)</f>
        <v>15.141879000000003</v>
      </c>
      <c r="J11" s="152">
        <v>14.843538000000002</v>
      </c>
      <c r="K11" s="152">
        <f>SUMIF($B$48:$B$147,"&lt;="&amp;$D11+3,E$48:E$147)-SUM(K$8:K10)</f>
        <v>14.130988000000002</v>
      </c>
      <c r="L11" s="152">
        <v>9.4109649999999974</v>
      </c>
      <c r="M11" s="152">
        <f>SUMIF($B$48:$B$147,"&lt;="&amp;$D11+3,F$48:F$147)-SUM(M$8:M10)</f>
        <v>14.825168999999995</v>
      </c>
    </row>
    <row r="12" spans="1:14" x14ac:dyDescent="0.25">
      <c r="D12" s="1">
        <v>12</v>
      </c>
      <c r="E12" s="1" t="s">
        <v>432</v>
      </c>
      <c r="F12" s="152">
        <v>10.663536000000004</v>
      </c>
      <c r="G12" s="152">
        <f>SUMIF($B$48:$B$147,"&lt;="&amp;$D12+3,C$48:C$147)-SUM(G$8:G11)</f>
        <v>12.221050999999999</v>
      </c>
      <c r="H12" s="152">
        <v>12.515446000000011</v>
      </c>
      <c r="I12" s="152">
        <f>SUMIF($B$48:$B$147,"&lt;="&amp;$D12+3,D$48:D$147)-SUM(I$8:I11)</f>
        <v>12.502918000000008</v>
      </c>
      <c r="J12" s="152">
        <v>8.8736639999999909</v>
      </c>
      <c r="K12" s="152">
        <f>SUMIF($B$48:$B$147,"&lt;="&amp;$D12+3,E$48:E$147)-SUM(K$8:K11)</f>
        <v>11.567509999999999</v>
      </c>
      <c r="L12" s="152">
        <v>10.632836000000005</v>
      </c>
      <c r="M12" s="152">
        <f>SUMIF($B$48:$B$147,"&lt;="&amp;$D12+3,F$48:F$147)-SUM(M$8:M11)</f>
        <v>11.120556000000008</v>
      </c>
    </row>
    <row r="13" spans="1:14" x14ac:dyDescent="0.25">
      <c r="D13" s="1">
        <v>15</v>
      </c>
      <c r="E13" s="1" t="s">
        <v>433</v>
      </c>
      <c r="F13" s="152">
        <v>7.6507039999999975</v>
      </c>
      <c r="G13" s="152">
        <f>SUMIF($B$48:$B$147,"&lt;="&amp;$D13+3,C$48:C$147)-SUM(G$8:G12)</f>
        <v>11.772680000000001</v>
      </c>
      <c r="H13" s="152">
        <v>5.6111299999999886</v>
      </c>
      <c r="I13" s="152">
        <f>SUMIF($B$48:$B$147,"&lt;="&amp;$D13+3,D$48:D$147)-SUM(I$8:I12)</f>
        <v>9.0416120000000006</v>
      </c>
      <c r="J13" s="152">
        <v>8.0101059999999933</v>
      </c>
      <c r="K13" s="152">
        <f>SUMIF($B$48:$B$147,"&lt;="&amp;$D13+3,E$48:E$147)-SUM(K$8:K12)</f>
        <v>8.9371309999999937</v>
      </c>
      <c r="L13" s="152">
        <v>13.480426000000008</v>
      </c>
      <c r="M13" s="152">
        <f>SUMIF($B$48:$B$147,"&lt;="&amp;$D13+3,F$48:F$147)-SUM(M$8:M12)</f>
        <v>7.2411069999999995</v>
      </c>
    </row>
    <row r="14" spans="1:14" x14ac:dyDescent="0.25">
      <c r="D14" s="1">
        <v>18</v>
      </c>
      <c r="E14" s="1" t="s">
        <v>434</v>
      </c>
      <c r="F14" s="152">
        <v>7.6799079999999975</v>
      </c>
      <c r="G14" s="152">
        <f>SUMIF($B$48:$B$147,"&lt;="&amp;$D14+3,C$48:C$147)-SUM(G$8:G13)</f>
        <v>10.987106999999995</v>
      </c>
      <c r="H14" s="152">
        <v>3.4551700000000096</v>
      </c>
      <c r="I14" s="152">
        <f>SUMIF($B$48:$B$147,"&lt;="&amp;$D14+3,D$48:D$147)-SUM(I$8:I13)</f>
        <v>6.0573250000000058</v>
      </c>
      <c r="J14" s="152">
        <v>4.7004000000000019</v>
      </c>
      <c r="K14" s="152">
        <f>SUMIF($B$48:$B$147,"&lt;="&amp;$D14+3,E$48:E$147)-SUM(K$8:K13)</f>
        <v>6.3384259999999983</v>
      </c>
      <c r="L14" s="152">
        <v>5.3670679999999891</v>
      </c>
      <c r="M14" s="152">
        <f>SUMIF($B$48:$B$147,"&lt;="&amp;$D14+3,F$48:F$147)-SUM(M$8:M13)</f>
        <v>4.5956649999999968</v>
      </c>
    </row>
    <row r="15" spans="1:14" x14ac:dyDescent="0.25">
      <c r="D15" s="1">
        <v>21</v>
      </c>
      <c r="E15" s="1" t="s">
        <v>435</v>
      </c>
      <c r="F15" s="152">
        <v>11.821103000000001</v>
      </c>
      <c r="G15" s="152">
        <f>SUMIF($B$48:$B$147,"&lt;="&amp;$D15+3,C$48:C$147)-SUM(G$8:G14)</f>
        <v>9.4668059999999912</v>
      </c>
      <c r="H15" s="152">
        <v>8.4272130000000089</v>
      </c>
      <c r="I15" s="152">
        <f>SUMIF($B$48:$B$147,"&lt;="&amp;$D15+3,D$48:D$147)-SUM(I$8:I14)</f>
        <v>4.1099549999999994</v>
      </c>
      <c r="J15" s="152">
        <v>3.9293230000000108</v>
      </c>
      <c r="K15" s="152">
        <f>SUMIF($B$48:$B$147,"&lt;="&amp;$D15+3,E$48:E$147)-SUM(K$8:K14)</f>
        <v>4.1220520000000107</v>
      </c>
      <c r="L15" s="152">
        <v>2.7509750000000111</v>
      </c>
      <c r="M15" s="152">
        <f>SUMIF($B$48:$B$147,"&lt;="&amp;$D15+3,F$48:F$147)-SUM(M$8:M14)</f>
        <v>2.8951869999999928</v>
      </c>
    </row>
    <row r="16" spans="1:14" x14ac:dyDescent="0.25">
      <c r="D16" s="1">
        <v>24</v>
      </c>
      <c r="E16" s="1" t="s">
        <v>436</v>
      </c>
      <c r="F16" s="152">
        <v>9.9370499999999993</v>
      </c>
      <c r="G16" s="152">
        <f>SUMIF($B$48:$B$147,"&lt;="&amp;$D16+3,C$48:C$147)-SUM(G$8:G15)</f>
        <v>7.3543840000000102</v>
      </c>
      <c r="H16" s="152">
        <v>2.8192559999999958</v>
      </c>
      <c r="I16" s="152">
        <f>SUMIF($B$48:$B$147,"&lt;="&amp;$D16+3,D$48:D$147)-SUM(I$8:I15)</f>
        <v>2.5375689999999906</v>
      </c>
      <c r="J16" s="152">
        <v>3.9208610000000022</v>
      </c>
      <c r="K16" s="152">
        <f>SUMIF($B$48:$B$147,"&lt;="&amp;$D16+3,E$48:E$147)-SUM(K$8:K15)</f>
        <v>2.7168799999999891</v>
      </c>
      <c r="L16" s="152">
        <v>6.3509589999999889</v>
      </c>
      <c r="M16" s="152">
        <f>SUMIF($B$48:$B$147,"&lt;="&amp;$D16+3,F$48:F$147)-SUM(M$8:M15)</f>
        <v>1.6293970000000115</v>
      </c>
    </row>
    <row r="17" spans="4:13" x14ac:dyDescent="0.25">
      <c r="D17" s="1">
        <v>27</v>
      </c>
      <c r="E17" s="1" t="s">
        <v>437</v>
      </c>
      <c r="F17" s="152">
        <v>6.5241000000000042</v>
      </c>
      <c r="G17" s="152">
        <f>SUMIF($B$48:$B$147,"&lt;="&amp;$D17+3,C$48:C$147)-SUM(G$8:G16)</f>
        <v>5.4470689999999991</v>
      </c>
      <c r="H17" s="152">
        <v>7.3654000000004771E-2</v>
      </c>
      <c r="I17" s="152">
        <f>SUMIF($B$48:$B$147,"&lt;="&amp;$D17+3,D$48:D$147)-SUM(I$8:I16)</f>
        <v>1.5306300000000022</v>
      </c>
      <c r="J17" s="152">
        <v>2.5411919999999952</v>
      </c>
      <c r="K17" s="152">
        <f>SUMIF($B$48:$B$147,"&lt;="&amp;$D17+3,E$48:E$147)-SUM(K$8:K16)</f>
        <v>1.6649900000000031</v>
      </c>
      <c r="L17" s="152">
        <v>1.0372629999999958</v>
      </c>
      <c r="M17" s="152">
        <f>SUMIF($B$48:$B$147,"&lt;="&amp;$D17+3,F$48:F$147)-SUM(M$8:M16)</f>
        <v>0.93013799999999947</v>
      </c>
    </row>
    <row r="18" spans="4:13" x14ac:dyDescent="0.25">
      <c r="D18" s="1">
        <v>30</v>
      </c>
      <c r="E18" s="1" t="s">
        <v>438</v>
      </c>
      <c r="F18" s="152">
        <v>3.3897559999999913</v>
      </c>
      <c r="G18" s="152">
        <f>SUMIF($B$48:$B$147,"&lt;="&amp;$D18+3,C$48:C$147)-SUM(G$8:G17)</f>
        <v>4.1219709999999878</v>
      </c>
      <c r="H18" s="152">
        <v>0</v>
      </c>
      <c r="I18" s="152">
        <f>SUMIF($B$48:$B$147,"&lt;="&amp;$D18+3,D$48:D$147)-SUM(I$8:I17)</f>
        <v>0.9110419999999948</v>
      </c>
      <c r="J18" s="152">
        <v>1.4867370000000051</v>
      </c>
      <c r="K18" s="152">
        <f>SUMIF($B$48:$B$147,"&lt;="&amp;$D18+3,E$48:E$147)-SUM(K$8:K17)</f>
        <v>0.95442299999999136</v>
      </c>
      <c r="L18" s="152">
        <v>1.697882000000007</v>
      </c>
      <c r="M18" s="152">
        <f>SUMIF($B$48:$B$147,"&lt;="&amp;$D18+3,F$48:F$147)-SUM(M$8:M17)</f>
        <v>0.56923099999998783</v>
      </c>
    </row>
    <row r="19" spans="4:13" x14ac:dyDescent="0.25">
      <c r="D19" s="1">
        <v>33</v>
      </c>
      <c r="E19" s="1" t="s">
        <v>439</v>
      </c>
      <c r="F19" s="152">
        <v>3.9386860000000041</v>
      </c>
      <c r="G19" s="152">
        <f>SUMIF($B$48:$B$147,"&lt;="&amp;$D19+3,C$48:C$147)-SUM(G$8:G18)</f>
        <v>2.8034180000000077</v>
      </c>
      <c r="H19" s="152">
        <v>0.87728400000000306</v>
      </c>
      <c r="I19" s="152">
        <f>SUMIF($B$48:$B$147,"&lt;="&amp;$D19+3,D$48:D$147)-SUM(I$8:I18)</f>
        <v>0.49199500000001706</v>
      </c>
      <c r="J19" s="152">
        <v>0.93677399999999977</v>
      </c>
      <c r="K19" s="152">
        <f>SUMIF($B$48:$B$147,"&lt;="&amp;$D19+3,E$48:E$147)-SUM(K$8:K18)</f>
        <v>0.54450899999999081</v>
      </c>
      <c r="L19" s="152">
        <v>0.21440800000000593</v>
      </c>
      <c r="M19" s="152">
        <f>SUMIF($B$48:$B$147,"&lt;="&amp;$D19+3,F$48:F$147)-SUM(M$8:M18)</f>
        <v>0.31739799999999718</v>
      </c>
    </row>
    <row r="20" spans="4:13" x14ac:dyDescent="0.25">
      <c r="D20" s="1">
        <v>36</v>
      </c>
      <c r="E20" s="1" t="s">
        <v>440</v>
      </c>
      <c r="F20" s="152">
        <v>2.0687960000000061</v>
      </c>
      <c r="G20" s="152">
        <f>SUMIF($B$48:$B$147,"&lt;="&amp;$D20+3,C$48:C$147)-SUM(G$8:G19)</f>
        <v>1.8393739999999923</v>
      </c>
      <c r="H20" s="152">
        <v>0.49278499999999781</v>
      </c>
      <c r="I20" s="152">
        <f>SUMIF($B$48:$B$147,"&lt;="&amp;$D20+3,D$48:D$147)-SUM(I$8:I19)</f>
        <v>0.25911500000000842</v>
      </c>
      <c r="J20" s="152">
        <v>1.8329140000000024</v>
      </c>
      <c r="K20" s="152">
        <f>SUMIF($B$48:$B$147,"&lt;="&amp;$D20+3,E$48:E$147)-SUM(K$8:K19)</f>
        <v>0.27516899999999112</v>
      </c>
      <c r="L20" s="152">
        <v>0.48729300000000819</v>
      </c>
      <c r="M20" s="152">
        <f>SUMIF($B$48:$B$147,"&lt;="&amp;$D20+3,F$48:F$147)-SUM(M$8:M19)</f>
        <v>0.17472699999999008</v>
      </c>
    </row>
    <row r="21" spans="4:13" x14ac:dyDescent="0.25">
      <c r="D21" s="1">
        <v>39</v>
      </c>
      <c r="E21" s="1" t="s">
        <v>441</v>
      </c>
      <c r="F21" s="152">
        <v>2.4349909999999966</v>
      </c>
      <c r="G21" s="152">
        <f>SUMIF($B$48:$B$147,"&lt;="&amp;$D21+3,C$48:C$147)-SUM(G$8:G20)</f>
        <v>1.138142000000002</v>
      </c>
      <c r="H21" s="152">
        <v>0</v>
      </c>
      <c r="I21" s="152">
        <f>SUMIF($B$48:$B$147,"&lt;="&amp;$D21+3,D$48:D$147)-SUM(I$8:I20)</f>
        <v>0.13527600000000461</v>
      </c>
      <c r="J21" s="152">
        <v>0</v>
      </c>
      <c r="K21" s="152">
        <f>SUMIF($B$48:$B$147,"&lt;="&amp;$D21+3,E$48:E$147)-SUM(K$8:K20)</f>
        <v>0.14802699999999902</v>
      </c>
      <c r="L21" s="152">
        <v>0.66631699999999228</v>
      </c>
      <c r="M21" s="152">
        <f>SUMIF($B$48:$B$147,"&lt;="&amp;$D21+3,F$48:F$147)-SUM(M$8:M20)</f>
        <v>9.2878999999996381E-2</v>
      </c>
    </row>
    <row r="22" spans="4:13" x14ac:dyDescent="0.25">
      <c r="D22" s="1">
        <v>42</v>
      </c>
      <c r="E22" s="1" t="s">
        <v>442</v>
      </c>
      <c r="F22" s="152">
        <v>1.2151139999999998</v>
      </c>
      <c r="G22" s="152">
        <f>SUMIF($B$48:$B$147,"&lt;="&amp;$D22+3,C$48:C$147)-SUM(G$8:G21)</f>
        <v>0.67032500000000539</v>
      </c>
      <c r="H22" s="152">
        <v>0</v>
      </c>
      <c r="I22" s="152">
        <f>SUMIF($B$48:$B$147,"&lt;="&amp;$D22+3,D$48:D$147)-SUM(I$8:I21)</f>
        <v>7.9640999999995188E-2</v>
      </c>
      <c r="J22" s="152">
        <v>1.2380950000000013</v>
      </c>
      <c r="K22" s="152">
        <f>SUMIF($B$48:$B$147,"&lt;="&amp;$D22+3,E$48:E$147)-SUM(K$8:K21)</f>
        <v>7.4805999999995265E-2</v>
      </c>
      <c r="L22" s="152">
        <v>1.2907029999999935</v>
      </c>
      <c r="M22" s="152">
        <f>SUMIF($B$48:$B$147,"&lt;="&amp;$D22+3,F$48:F$147)-SUM(M$8:M21)</f>
        <v>5.1682999999997037E-2</v>
      </c>
    </row>
    <row r="23" spans="4:13" x14ac:dyDescent="0.25">
      <c r="D23" s="1">
        <v>45</v>
      </c>
      <c r="E23" s="1" t="s">
        <v>443</v>
      </c>
      <c r="F23" s="152">
        <v>1.3439279999999911</v>
      </c>
      <c r="G23" s="152">
        <f>SUMIF($B$48:$B$147,"&lt;="&amp;$D23+3,C$48:C$147)-SUM(G$8:G22)</f>
        <v>0.41460500000000877</v>
      </c>
      <c r="H23" s="152">
        <v>0</v>
      </c>
      <c r="I23" s="152">
        <f>SUMIF($B$48:$B$147,"&lt;="&amp;$D23+3,D$48:D$147)-SUM(I$8:I22)</f>
        <v>4.0198000000003731E-2</v>
      </c>
      <c r="J23" s="152">
        <v>0.53872800000000609</v>
      </c>
      <c r="K23" s="152">
        <f>SUMIF($B$48:$B$147,"&lt;="&amp;$D23+3,E$48:E$147)-SUM(K$8:K22)</f>
        <v>4.7087999999988028E-2</v>
      </c>
      <c r="L23" s="152">
        <v>0</v>
      </c>
      <c r="M23" s="152">
        <f>SUMIF($B$48:$B$147,"&lt;="&amp;$D23+3,F$48:F$147)-SUM(M$8:M22)</f>
        <v>2.4029999999996221E-2</v>
      </c>
    </row>
    <row r="24" spans="4:13" x14ac:dyDescent="0.25">
      <c r="D24" s="1">
        <v>48</v>
      </c>
      <c r="E24" s="1" t="s">
        <v>444</v>
      </c>
      <c r="F24" s="152">
        <v>0.71400099999999611</v>
      </c>
      <c r="G24" s="152">
        <f>SUMIF($B$48:$B$147,"&lt;="&amp;$D24+3,C$48:C$147)-SUM(G$8:G23)</f>
        <v>0.23428499999999985</v>
      </c>
      <c r="H24" s="152">
        <v>0</v>
      </c>
      <c r="I24" s="152">
        <f>SUMIF($B$48:$B$147,"&lt;="&amp;$D24+3,D$48:D$147)-SUM(I$8:I23)</f>
        <v>2.4759000000003084E-2</v>
      </c>
      <c r="J24" s="152">
        <v>0</v>
      </c>
      <c r="K24" s="152">
        <f>SUMIF($B$48:$B$147,"&lt;="&amp;$D24+3,E$48:E$147)-SUM(K$8:K23)</f>
        <v>2.2581000000002405E-2</v>
      </c>
      <c r="L24" s="152">
        <v>0</v>
      </c>
      <c r="M24" s="152">
        <f>SUMIF($B$48:$B$147,"&lt;="&amp;$D24+3,F$48:F$147)-SUM(M$8:M23)</f>
        <v>1.3023999999987268E-2</v>
      </c>
    </row>
    <row r="25" spans="4:13" x14ac:dyDescent="0.25">
      <c r="D25" s="1">
        <v>51</v>
      </c>
      <c r="E25" s="1" t="s">
        <v>445</v>
      </c>
      <c r="F25" s="152">
        <v>0.3572810000000004</v>
      </c>
      <c r="G25" s="152">
        <f>SUMIF($B$48:$B$147,"&lt;="&amp;$D25+3,C$48:C$147)-SUM(G$8:G24)</f>
        <v>0.15003199999999595</v>
      </c>
      <c r="H25" s="152">
        <v>0</v>
      </c>
      <c r="I25" s="152">
        <f>SUMIF($B$48:$B$147,"&lt;="&amp;$D25+3,D$48:D$147)-SUM(I$8:I24)</f>
        <v>1.5608999999997764E-2</v>
      </c>
      <c r="J25" s="152">
        <v>0</v>
      </c>
      <c r="K25" s="152">
        <f>SUMIF($B$48:$B$147,"&lt;="&amp;$D25+3,E$48:E$147)-SUM(K$8:K24)</f>
        <v>1.3372000000003936E-2</v>
      </c>
      <c r="L25" s="152">
        <v>0</v>
      </c>
      <c r="M25" s="152">
        <f>SUMIF($B$48:$B$147,"&lt;="&amp;$D25+3,F$48:F$147)-SUM(M$8:M24)</f>
        <v>5.8100000000109731E-3</v>
      </c>
    </row>
    <row r="26" spans="4:13" x14ac:dyDescent="0.25">
      <c r="D26" s="1">
        <v>54</v>
      </c>
      <c r="E26" s="1" t="s">
        <v>446</v>
      </c>
      <c r="F26" s="152">
        <v>0</v>
      </c>
      <c r="G26" s="152">
        <f>SUMIF($B$48:$B$147,"&lt;="&amp;$D26+3,C$48:C$147)-SUM(G$8:G25)</f>
        <v>8.9540999999996984E-2</v>
      </c>
      <c r="H26" s="152">
        <v>0</v>
      </c>
      <c r="I26" s="152">
        <f>SUMIF($B$48:$B$147,"&lt;="&amp;$D26+3,D$48:D$147)-SUM(I$8:I25)</f>
        <v>5.112999999994372E-3</v>
      </c>
      <c r="J26" s="152">
        <v>0</v>
      </c>
      <c r="K26" s="152">
        <f>SUMIF($B$48:$B$147,"&lt;="&amp;$D26+3,E$48:E$147)-SUM(K$8:K25)</f>
        <v>4.9910000000039645E-3</v>
      </c>
      <c r="L26" s="152">
        <v>0.21440800000000593</v>
      </c>
      <c r="M26" s="152">
        <f>SUMIF($B$48:$B$147,"&lt;="&amp;$D26+3,F$48:F$147)-SUM(M$8:M25)</f>
        <v>3.1589999999965812E-3</v>
      </c>
    </row>
    <row r="27" spans="4:13" x14ac:dyDescent="0.25">
      <c r="D27" s="1">
        <v>57</v>
      </c>
      <c r="E27" s="1" t="s">
        <v>447</v>
      </c>
      <c r="F27" s="152">
        <v>0</v>
      </c>
      <c r="G27" s="152">
        <f>SUMIF($B$48:$B$147,"&lt;="&amp;$D27+3,C$48:C$147)-SUM(G$8:G26)</f>
        <v>4.8199000000010983E-2</v>
      </c>
      <c r="H27" s="152">
        <v>0</v>
      </c>
      <c r="I27" s="152">
        <f>SUMIF($B$48:$B$147,"&lt;="&amp;$D27+3,D$48:D$147)-SUM(I$8:I26)</f>
        <v>2.9779999999988149E-3</v>
      </c>
      <c r="J27" s="152">
        <v>0</v>
      </c>
      <c r="K27" s="152">
        <f>SUMIF($B$48:$B$147,"&lt;="&amp;$D27+3,E$48:E$147)-SUM(K$8:K26)</f>
        <v>2.3230000000040718E-3</v>
      </c>
      <c r="L27" s="152">
        <v>0</v>
      </c>
      <c r="M27" s="152">
        <f>SUMIF($B$48:$B$147,"&lt;="&amp;$D27+3,F$48:F$147)-SUM(M$8:M26)</f>
        <v>1.1980000000022528E-3</v>
      </c>
    </row>
    <row r="28" spans="4:13" x14ac:dyDescent="0.25">
      <c r="D28" s="1">
        <v>60</v>
      </c>
      <c r="E28" s="1" t="s">
        <v>448</v>
      </c>
      <c r="F28" s="152">
        <v>0.41125599999999451</v>
      </c>
      <c r="G28" s="152">
        <f>SUMIF($B$48:$B$147,"&lt;="&amp;$D28+3,C$48:C$147)-SUM(G$8:G27)</f>
        <v>2.4595999999988294E-2</v>
      </c>
      <c r="H28" s="152">
        <v>0</v>
      </c>
      <c r="I28" s="152">
        <f>SUMIF($B$48:$B$147,"&lt;="&amp;$D28+3,D$48:D$147)-SUM(I$8:I27)</f>
        <v>1.3009999999979982E-3</v>
      </c>
      <c r="J28" s="152">
        <v>0</v>
      </c>
      <c r="K28" s="152">
        <f>SUMIF($B$48:$B$147,"&lt;="&amp;$D28+3,E$48:E$147)-SUM(K$8:K27)</f>
        <v>8.7600000000520595E-4</v>
      </c>
      <c r="L28" s="152">
        <v>0</v>
      </c>
      <c r="M28" s="152">
        <f>SUMIF($B$48:$B$147,"&lt;="&amp;$D28+3,F$48:F$147)-SUM(M$8:M27)</f>
        <v>4.9899999999070133E-4</v>
      </c>
    </row>
    <row r="36" spans="1:7" x14ac:dyDescent="0.25">
      <c r="E36" s="1" t="s">
        <v>231</v>
      </c>
    </row>
    <row r="38" spans="1:7" x14ac:dyDescent="0.25">
      <c r="E38" s="144" t="s">
        <v>11</v>
      </c>
      <c r="F38" s="35" t="s">
        <v>229</v>
      </c>
      <c r="G38" s="15" t="s">
        <v>204</v>
      </c>
    </row>
    <row r="39" spans="1:7" x14ac:dyDescent="0.25">
      <c r="E39" s="145" t="s">
        <v>4</v>
      </c>
      <c r="F39" s="146">
        <f>C8</f>
        <v>19.37</v>
      </c>
      <c r="G39" s="147">
        <f>B8</f>
        <v>17.8</v>
      </c>
    </row>
    <row r="40" spans="1:7" x14ac:dyDescent="0.25">
      <c r="E40" s="145" t="s">
        <v>5</v>
      </c>
      <c r="F40" s="146">
        <f t="shared" ref="F40:F42" si="0">C9</f>
        <v>10.32</v>
      </c>
      <c r="G40" s="147">
        <f t="shared" ref="G40:G42" si="1">B9</f>
        <v>11</v>
      </c>
    </row>
    <row r="41" spans="1:7" x14ac:dyDescent="0.25">
      <c r="E41" s="145" t="s">
        <v>6</v>
      </c>
      <c r="F41" s="146">
        <f t="shared" si="0"/>
        <v>11.88</v>
      </c>
      <c r="G41" s="147">
        <f t="shared" si="1"/>
        <v>10.9</v>
      </c>
    </row>
    <row r="42" spans="1:7" x14ac:dyDescent="0.25">
      <c r="E42" s="148" t="s">
        <v>7</v>
      </c>
      <c r="F42" s="149">
        <f t="shared" si="0"/>
        <v>12.32</v>
      </c>
      <c r="G42" s="150">
        <f t="shared" si="1"/>
        <v>9.4</v>
      </c>
    </row>
    <row r="47" spans="1:7" x14ac:dyDescent="0.25">
      <c r="A47" s="215" t="s">
        <v>227</v>
      </c>
      <c r="B47" s="1" t="s">
        <v>1000</v>
      </c>
      <c r="C47" s="210" t="s">
        <v>895</v>
      </c>
      <c r="D47" s="210" t="s">
        <v>896</v>
      </c>
      <c r="E47" s="210" t="s">
        <v>897</v>
      </c>
      <c r="F47" s="210" t="s">
        <v>898</v>
      </c>
    </row>
    <row r="48" spans="1:7" x14ac:dyDescent="0.25">
      <c r="A48" s="215" t="s">
        <v>899</v>
      </c>
      <c r="B48" s="1">
        <v>1</v>
      </c>
      <c r="C48" s="210">
        <v>0.19339999999999999</v>
      </c>
      <c r="D48" s="210">
        <v>0.61623700000000003</v>
      </c>
      <c r="E48" s="210">
        <v>0.96357700000000002</v>
      </c>
      <c r="F48" s="210">
        <v>1.8494539999999999</v>
      </c>
    </row>
    <row r="49" spans="1:6" x14ac:dyDescent="0.25">
      <c r="A49" s="215" t="s">
        <v>900</v>
      </c>
      <c r="B49" s="1">
        <v>2</v>
      </c>
      <c r="C49" s="210">
        <v>1.0463359999999999</v>
      </c>
      <c r="D49" s="210">
        <v>4.1047929999999999</v>
      </c>
      <c r="E49" s="210">
        <v>5.0420769999999999</v>
      </c>
      <c r="F49" s="210">
        <v>8.4483619999999995</v>
      </c>
    </row>
    <row r="50" spans="1:6" x14ac:dyDescent="0.25">
      <c r="A50" s="215" t="s">
        <v>901</v>
      </c>
      <c r="B50" s="1">
        <v>3</v>
      </c>
      <c r="C50" s="210">
        <v>1.5367599999999999</v>
      </c>
      <c r="D50" s="210">
        <v>5.6179139999999999</v>
      </c>
      <c r="E50" s="210">
        <v>6.7246699999999997</v>
      </c>
      <c r="F50" s="210">
        <v>7.7118029999999997</v>
      </c>
    </row>
    <row r="51" spans="1:6" x14ac:dyDescent="0.25">
      <c r="A51" s="215" t="s">
        <v>902</v>
      </c>
      <c r="B51" s="1">
        <v>4</v>
      </c>
      <c r="C51" s="210">
        <v>1.9632959999999999</v>
      </c>
      <c r="D51" s="210">
        <v>6.3401699999999996</v>
      </c>
      <c r="E51" s="210">
        <v>6.3710699999999996</v>
      </c>
      <c r="F51" s="210">
        <v>7.0191590000000001</v>
      </c>
    </row>
    <row r="52" spans="1:6" x14ac:dyDescent="0.25">
      <c r="A52" s="215" t="s">
        <v>903</v>
      </c>
      <c r="B52" s="1">
        <v>5</v>
      </c>
      <c r="C52" s="210">
        <v>2.3645160000000001</v>
      </c>
      <c r="D52" s="210">
        <v>6.4443970000000004</v>
      </c>
      <c r="E52" s="210">
        <v>6.3216450000000002</v>
      </c>
      <c r="F52" s="210">
        <v>7.2361459999999997</v>
      </c>
    </row>
    <row r="53" spans="1:6" x14ac:dyDescent="0.25">
      <c r="A53" s="215" t="s">
        <v>904</v>
      </c>
      <c r="B53" s="1">
        <v>6</v>
      </c>
      <c r="C53" s="210">
        <v>2.724243</v>
      </c>
      <c r="D53" s="210">
        <v>6.5095869999999998</v>
      </c>
      <c r="E53" s="210">
        <v>6.0279699999999998</v>
      </c>
      <c r="F53" s="210">
        <v>6.2216579999999997</v>
      </c>
    </row>
    <row r="54" spans="1:6" x14ac:dyDescent="0.25">
      <c r="A54" s="215" t="s">
        <v>905</v>
      </c>
      <c r="B54" s="1">
        <v>7</v>
      </c>
      <c r="C54" s="210">
        <v>3.0092210000000001</v>
      </c>
      <c r="D54" s="210">
        <v>5.8681229999999998</v>
      </c>
      <c r="E54" s="210">
        <v>5.8792419999999996</v>
      </c>
      <c r="F54" s="210">
        <v>5.8646039999999999</v>
      </c>
    </row>
    <row r="55" spans="1:6" x14ac:dyDescent="0.25">
      <c r="A55" s="215" t="s">
        <v>906</v>
      </c>
      <c r="B55" s="1">
        <v>8</v>
      </c>
      <c r="C55" s="210">
        <v>3.269358</v>
      </c>
      <c r="D55" s="210">
        <v>6.1582429999999997</v>
      </c>
      <c r="E55" s="210">
        <v>5.7425139999999999</v>
      </c>
      <c r="F55" s="210">
        <v>5.7484869999999999</v>
      </c>
    </row>
    <row r="56" spans="1:6" x14ac:dyDescent="0.25">
      <c r="A56" s="215" t="s">
        <v>907</v>
      </c>
      <c r="B56" s="1">
        <v>9</v>
      </c>
      <c r="C56" s="210">
        <v>3.489951</v>
      </c>
      <c r="D56" s="210">
        <v>5.4507339999999997</v>
      </c>
      <c r="E56" s="210">
        <v>5.3604690000000002</v>
      </c>
      <c r="F56" s="210">
        <v>5.4091509999999996</v>
      </c>
    </row>
    <row r="57" spans="1:6" x14ac:dyDescent="0.25">
      <c r="A57" s="215" t="s">
        <v>908</v>
      </c>
      <c r="B57" s="1">
        <v>10</v>
      </c>
      <c r="C57" s="210">
        <v>3.7292890000000001</v>
      </c>
      <c r="D57" s="210">
        <v>5.2426640000000004</v>
      </c>
      <c r="E57" s="210">
        <v>4.9759060000000002</v>
      </c>
      <c r="F57" s="210">
        <v>5.2635009999999998</v>
      </c>
    </row>
    <row r="58" spans="1:6" x14ac:dyDescent="0.25">
      <c r="A58" s="215" t="s">
        <v>909</v>
      </c>
      <c r="B58" s="1">
        <v>11</v>
      </c>
      <c r="C58" s="210">
        <v>3.861103</v>
      </c>
      <c r="D58" s="210">
        <v>5.1171610000000003</v>
      </c>
      <c r="E58" s="210">
        <v>4.7642579999999999</v>
      </c>
      <c r="F58" s="210">
        <v>4.873786</v>
      </c>
    </row>
    <row r="59" spans="1:6" x14ac:dyDescent="0.25">
      <c r="A59" s="215" t="s">
        <v>910</v>
      </c>
      <c r="B59" s="1">
        <v>12</v>
      </c>
      <c r="C59" s="210">
        <v>4.0122559999999998</v>
      </c>
      <c r="D59" s="210">
        <v>4.7820539999999996</v>
      </c>
      <c r="E59" s="210">
        <v>4.3908240000000003</v>
      </c>
      <c r="F59" s="210">
        <v>4.6878820000000001</v>
      </c>
    </row>
    <row r="60" spans="1:6" x14ac:dyDescent="0.25">
      <c r="A60" s="215" t="s">
        <v>911</v>
      </c>
      <c r="B60" s="1">
        <v>13</v>
      </c>
      <c r="C60" s="210">
        <v>4.0955830000000004</v>
      </c>
      <c r="D60" s="210">
        <v>4.5612430000000002</v>
      </c>
      <c r="E60" s="210">
        <v>4.1728269999999998</v>
      </c>
      <c r="F60" s="210">
        <v>4.2118450000000003</v>
      </c>
    </row>
    <row r="61" spans="1:6" x14ac:dyDescent="0.25">
      <c r="A61" s="215" t="s">
        <v>912</v>
      </c>
      <c r="B61" s="1">
        <v>14</v>
      </c>
      <c r="C61" s="210">
        <v>4.1039380000000003</v>
      </c>
      <c r="D61" s="210">
        <v>4.0415619999999999</v>
      </c>
      <c r="E61" s="210">
        <v>3.8530579999999999</v>
      </c>
      <c r="F61" s="210">
        <v>3.7173799999999999</v>
      </c>
    </row>
    <row r="62" spans="1:6" x14ac:dyDescent="0.25">
      <c r="A62" s="215" t="s">
        <v>913</v>
      </c>
      <c r="B62" s="1">
        <v>15</v>
      </c>
      <c r="C62" s="210">
        <v>4.0215300000000003</v>
      </c>
      <c r="D62" s="210">
        <v>3.9001130000000002</v>
      </c>
      <c r="E62" s="210">
        <v>3.5416249999999998</v>
      </c>
      <c r="F62" s="210">
        <v>3.1913309999999999</v>
      </c>
    </row>
    <row r="63" spans="1:6" x14ac:dyDescent="0.25">
      <c r="A63" s="215" t="s">
        <v>914</v>
      </c>
      <c r="B63" s="1">
        <v>16</v>
      </c>
      <c r="C63" s="210">
        <v>3.9205299999999998</v>
      </c>
      <c r="D63" s="210">
        <v>3.4251420000000001</v>
      </c>
      <c r="E63" s="210">
        <v>3.2708780000000002</v>
      </c>
      <c r="F63" s="210">
        <v>2.749047</v>
      </c>
    </row>
    <row r="64" spans="1:6" x14ac:dyDescent="0.25">
      <c r="A64" s="215" t="s">
        <v>915</v>
      </c>
      <c r="B64" s="1">
        <v>17</v>
      </c>
      <c r="C64" s="210">
        <v>3.9074900000000001</v>
      </c>
      <c r="D64" s="210">
        <v>3.0045510000000002</v>
      </c>
      <c r="E64" s="210">
        <v>3.0042659999999999</v>
      </c>
      <c r="F64" s="210">
        <v>2.4178670000000002</v>
      </c>
    </row>
    <row r="65" spans="1:6" x14ac:dyDescent="0.25">
      <c r="A65" s="215" t="s">
        <v>916</v>
      </c>
      <c r="B65" s="1">
        <v>18</v>
      </c>
      <c r="C65" s="210">
        <v>3.9446599999999998</v>
      </c>
      <c r="D65" s="210">
        <v>2.6119189999999999</v>
      </c>
      <c r="E65" s="210">
        <v>2.6619869999999999</v>
      </c>
      <c r="F65" s="210">
        <v>2.0741930000000002</v>
      </c>
    </row>
    <row r="66" spans="1:6" x14ac:dyDescent="0.25">
      <c r="A66" s="215" t="s">
        <v>917</v>
      </c>
      <c r="B66" s="1">
        <v>19</v>
      </c>
      <c r="C66" s="210">
        <v>3.7232029999999998</v>
      </c>
      <c r="D66" s="210">
        <v>2.344427</v>
      </c>
      <c r="E66" s="210">
        <v>2.4176859999999998</v>
      </c>
      <c r="F66" s="210">
        <v>1.781779</v>
      </c>
    </row>
    <row r="67" spans="1:6" x14ac:dyDescent="0.25">
      <c r="A67" s="215" t="s">
        <v>918</v>
      </c>
      <c r="B67" s="1">
        <v>20</v>
      </c>
      <c r="C67" s="210">
        <v>3.724993</v>
      </c>
      <c r="D67" s="210">
        <v>2.0288439999999999</v>
      </c>
      <c r="E67" s="210">
        <v>2.1105529999999999</v>
      </c>
      <c r="F67" s="210">
        <v>1.5004729999999999</v>
      </c>
    </row>
    <row r="68" spans="1:6" x14ac:dyDescent="0.25">
      <c r="A68" s="215" t="s">
        <v>919</v>
      </c>
      <c r="B68" s="1">
        <v>21</v>
      </c>
      <c r="C68" s="210">
        <v>3.5389110000000001</v>
      </c>
      <c r="D68" s="210">
        <v>1.6840539999999999</v>
      </c>
      <c r="E68" s="210">
        <v>1.810187</v>
      </c>
      <c r="F68" s="210">
        <v>1.3134129999999999</v>
      </c>
    </row>
    <row r="69" spans="1:6" x14ac:dyDescent="0.25">
      <c r="A69" s="215" t="s">
        <v>920</v>
      </c>
      <c r="B69" s="1">
        <v>22</v>
      </c>
      <c r="C69" s="210">
        <v>3.3661539999999999</v>
      </c>
      <c r="D69" s="210">
        <v>1.5382849999999999</v>
      </c>
      <c r="E69" s="210">
        <v>1.5761419999999999</v>
      </c>
      <c r="F69" s="210">
        <v>1.1086050000000001</v>
      </c>
    </row>
    <row r="70" spans="1:6" x14ac:dyDescent="0.25">
      <c r="A70" s="215" t="s">
        <v>921</v>
      </c>
      <c r="B70" s="1">
        <v>23</v>
      </c>
      <c r="C70" s="210">
        <v>3.1381830000000002</v>
      </c>
      <c r="D70" s="210">
        <v>1.361046</v>
      </c>
      <c r="E70" s="210">
        <v>1.347896</v>
      </c>
      <c r="F70" s="210">
        <v>0.97717799999999999</v>
      </c>
    </row>
    <row r="71" spans="1:6" x14ac:dyDescent="0.25">
      <c r="A71" s="215" t="s">
        <v>922</v>
      </c>
      <c r="B71" s="1">
        <v>24</v>
      </c>
      <c r="C71" s="210">
        <v>2.962469</v>
      </c>
      <c r="D71" s="210">
        <v>1.2106239999999999</v>
      </c>
      <c r="E71" s="210">
        <v>1.1980139999999999</v>
      </c>
      <c r="F71" s="210">
        <v>0.80940400000000001</v>
      </c>
    </row>
    <row r="72" spans="1:6" x14ac:dyDescent="0.25">
      <c r="A72" s="215" t="s">
        <v>923</v>
      </c>
      <c r="B72" s="1">
        <v>25</v>
      </c>
      <c r="C72" s="210">
        <v>2.6389179999999999</v>
      </c>
      <c r="D72" s="210">
        <v>0.94824399999999998</v>
      </c>
      <c r="E72" s="210">
        <v>1.0395209999999999</v>
      </c>
      <c r="F72" s="210">
        <v>0.64678599999999997</v>
      </c>
    </row>
    <row r="73" spans="1:6" x14ac:dyDescent="0.25">
      <c r="A73" s="215" t="s">
        <v>924</v>
      </c>
      <c r="B73" s="1">
        <v>26</v>
      </c>
      <c r="C73" s="210">
        <v>2.4629620000000001</v>
      </c>
      <c r="D73" s="210">
        <v>0.85286499999999998</v>
      </c>
      <c r="E73" s="210">
        <v>0.90326399999999996</v>
      </c>
      <c r="F73" s="210">
        <v>0.53642800000000002</v>
      </c>
    </row>
    <row r="74" spans="1:6" x14ac:dyDescent="0.25">
      <c r="A74" s="215" t="s">
        <v>925</v>
      </c>
      <c r="B74" s="1">
        <v>27</v>
      </c>
      <c r="C74" s="210">
        <v>2.2525040000000001</v>
      </c>
      <c r="D74" s="210">
        <v>0.73646</v>
      </c>
      <c r="E74" s="210">
        <v>0.77409499999999998</v>
      </c>
      <c r="F74" s="210">
        <v>0.446183</v>
      </c>
    </row>
    <row r="75" spans="1:6" x14ac:dyDescent="0.25">
      <c r="A75" s="215" t="s">
        <v>926</v>
      </c>
      <c r="B75" s="1">
        <v>28</v>
      </c>
      <c r="C75" s="210">
        <v>2.0027469999999998</v>
      </c>
      <c r="D75" s="210">
        <v>0.57748100000000002</v>
      </c>
      <c r="E75" s="210">
        <v>0.64681299999999997</v>
      </c>
      <c r="F75" s="210">
        <v>0.36094799999999999</v>
      </c>
    </row>
    <row r="76" spans="1:6" x14ac:dyDescent="0.25">
      <c r="A76" s="215" t="s">
        <v>927</v>
      </c>
      <c r="B76" s="1">
        <v>29</v>
      </c>
      <c r="C76" s="210">
        <v>1.791539</v>
      </c>
      <c r="D76" s="210">
        <v>0.508185</v>
      </c>
      <c r="E76" s="210">
        <v>0.55036799999999997</v>
      </c>
      <c r="F76" s="210">
        <v>0.31212699999999999</v>
      </c>
    </row>
    <row r="77" spans="1:6" x14ac:dyDescent="0.25">
      <c r="A77" s="215" t="s">
        <v>928</v>
      </c>
      <c r="B77" s="1">
        <v>30</v>
      </c>
      <c r="C77" s="210">
        <v>1.6527829999999999</v>
      </c>
      <c r="D77" s="210">
        <v>0.44496400000000003</v>
      </c>
      <c r="E77" s="210">
        <v>0.46780899999999997</v>
      </c>
      <c r="F77" s="210">
        <v>0.25706299999999999</v>
      </c>
    </row>
    <row r="78" spans="1:6" x14ac:dyDescent="0.25">
      <c r="A78" s="215" t="s">
        <v>929</v>
      </c>
      <c r="B78" s="1">
        <v>31</v>
      </c>
      <c r="C78" s="210">
        <v>1.5229600000000001</v>
      </c>
      <c r="D78" s="210">
        <v>0.348047</v>
      </c>
      <c r="E78" s="210">
        <v>0.37210199999999999</v>
      </c>
      <c r="F78" s="210">
        <v>0.21911800000000001</v>
      </c>
    </row>
    <row r="79" spans="1:6" x14ac:dyDescent="0.25">
      <c r="A79" s="215" t="s">
        <v>930</v>
      </c>
      <c r="B79" s="1">
        <v>32</v>
      </c>
      <c r="C79" s="210">
        <v>1.3779790000000001</v>
      </c>
      <c r="D79" s="210">
        <v>0.31749699999999997</v>
      </c>
      <c r="E79" s="210">
        <v>0.32301099999999999</v>
      </c>
      <c r="F79" s="210">
        <v>0.19389600000000001</v>
      </c>
    </row>
    <row r="80" spans="1:6" x14ac:dyDescent="0.25">
      <c r="A80" s="215" t="s">
        <v>931</v>
      </c>
      <c r="B80" s="1">
        <v>33</v>
      </c>
      <c r="C80" s="210">
        <v>1.2210319999999999</v>
      </c>
      <c r="D80" s="210">
        <v>0.24549799999999999</v>
      </c>
      <c r="E80" s="210">
        <v>0.25930999999999998</v>
      </c>
      <c r="F80" s="210">
        <v>0.15621699999999999</v>
      </c>
    </row>
    <row r="81" spans="1:6" x14ac:dyDescent="0.25">
      <c r="A81" s="215" t="s">
        <v>932</v>
      </c>
      <c r="B81" s="1">
        <v>34</v>
      </c>
      <c r="C81" s="210">
        <v>1.101183</v>
      </c>
      <c r="D81" s="210">
        <v>0.19497800000000001</v>
      </c>
      <c r="E81" s="210">
        <v>0.23247499999999999</v>
      </c>
      <c r="F81" s="210">
        <v>0.12786500000000001</v>
      </c>
    </row>
    <row r="82" spans="1:6" x14ac:dyDescent="0.25">
      <c r="A82" s="215" t="s">
        <v>933</v>
      </c>
      <c r="B82" s="1">
        <v>35</v>
      </c>
      <c r="C82" s="210">
        <v>0.91762699999999997</v>
      </c>
      <c r="D82" s="210">
        <v>0.16440399999999999</v>
      </c>
      <c r="E82" s="210">
        <v>0.18331700000000001</v>
      </c>
      <c r="F82" s="210">
        <v>0.10791199999999999</v>
      </c>
    </row>
    <row r="83" spans="1:6" x14ac:dyDescent="0.25">
      <c r="A83" s="215" t="s">
        <v>934</v>
      </c>
      <c r="B83" s="1">
        <v>36</v>
      </c>
      <c r="C83" s="210">
        <v>0.78460799999999997</v>
      </c>
      <c r="D83" s="210">
        <v>0.13261300000000001</v>
      </c>
      <c r="E83" s="210">
        <v>0.128717</v>
      </c>
      <c r="F83" s="210">
        <v>8.1620999999999999E-2</v>
      </c>
    </row>
    <row r="84" spans="1:6" x14ac:dyDescent="0.25">
      <c r="A84" s="215" t="s">
        <v>935</v>
      </c>
      <c r="B84" s="1">
        <v>37</v>
      </c>
      <c r="C84" s="210">
        <v>0.68424600000000002</v>
      </c>
      <c r="D84" s="210">
        <v>0.102078</v>
      </c>
      <c r="E84" s="210">
        <v>0.110383</v>
      </c>
      <c r="F84" s="210">
        <v>7.0348999999999995E-2</v>
      </c>
    </row>
    <row r="85" spans="1:6" x14ac:dyDescent="0.25">
      <c r="A85" s="215" t="s">
        <v>936</v>
      </c>
      <c r="B85" s="1">
        <v>38</v>
      </c>
      <c r="C85" s="210">
        <v>0.65379699999999996</v>
      </c>
      <c r="D85" s="210">
        <v>8.1599000000000005E-2</v>
      </c>
      <c r="E85" s="210">
        <v>9.6047999999999994E-2</v>
      </c>
      <c r="F85" s="210">
        <v>5.7362000000000003E-2</v>
      </c>
    </row>
    <row r="86" spans="1:6" x14ac:dyDescent="0.25">
      <c r="A86" s="215" t="s">
        <v>937</v>
      </c>
      <c r="B86" s="1">
        <v>39</v>
      </c>
      <c r="C86" s="210">
        <v>0.50133099999999997</v>
      </c>
      <c r="D86" s="210">
        <v>7.5438000000000005E-2</v>
      </c>
      <c r="E86" s="210">
        <v>6.8737999999999994E-2</v>
      </c>
      <c r="F86" s="210">
        <v>4.7016000000000002E-2</v>
      </c>
    </row>
    <row r="87" spans="1:6" x14ac:dyDescent="0.25">
      <c r="A87" s="215" t="s">
        <v>938</v>
      </c>
      <c r="B87" s="1">
        <v>40</v>
      </c>
      <c r="C87" s="210">
        <v>0.42690499999999998</v>
      </c>
      <c r="D87" s="210">
        <v>5.0688999999999998E-2</v>
      </c>
      <c r="E87" s="210">
        <v>5.9794E-2</v>
      </c>
      <c r="F87" s="210">
        <v>3.7117999999999998E-2</v>
      </c>
    </row>
    <row r="88" spans="1:6" x14ac:dyDescent="0.25">
      <c r="A88" s="215" t="s">
        <v>939</v>
      </c>
      <c r="B88" s="1">
        <v>41</v>
      </c>
      <c r="C88" s="210">
        <v>0.38375999999999999</v>
      </c>
      <c r="D88" s="210">
        <v>4.4916999999999999E-2</v>
      </c>
      <c r="E88" s="210">
        <v>4.9716000000000003E-2</v>
      </c>
      <c r="F88" s="210">
        <v>3.0627999999999999E-2</v>
      </c>
    </row>
    <row r="89" spans="1:6" x14ac:dyDescent="0.25">
      <c r="A89" s="215" t="s">
        <v>940</v>
      </c>
      <c r="B89" s="1">
        <v>42</v>
      </c>
      <c r="C89" s="210">
        <v>0.32747700000000002</v>
      </c>
      <c r="D89" s="210">
        <v>3.9669999999999997E-2</v>
      </c>
      <c r="E89" s="210">
        <v>3.8517000000000003E-2</v>
      </c>
      <c r="F89" s="210">
        <v>2.5132999999999999E-2</v>
      </c>
    </row>
    <row r="90" spans="1:6" x14ac:dyDescent="0.25">
      <c r="A90" s="215" t="s">
        <v>941</v>
      </c>
      <c r="B90" s="1">
        <v>43</v>
      </c>
      <c r="C90" s="210">
        <v>0.27052599999999999</v>
      </c>
      <c r="D90" s="210">
        <v>3.3826000000000002E-2</v>
      </c>
      <c r="E90" s="210">
        <v>3.0077E-2</v>
      </c>
      <c r="F90" s="210">
        <v>2.1652000000000001E-2</v>
      </c>
    </row>
    <row r="91" spans="1:6" x14ac:dyDescent="0.25">
      <c r="A91" s="215" t="s">
        <v>942</v>
      </c>
      <c r="B91" s="1">
        <v>44</v>
      </c>
      <c r="C91" s="210">
        <v>0.20849899999999999</v>
      </c>
      <c r="D91" s="210">
        <v>2.3945999999999999E-2</v>
      </c>
      <c r="E91" s="210">
        <v>2.4149E-2</v>
      </c>
      <c r="F91" s="210">
        <v>1.5687E-2</v>
      </c>
    </row>
    <row r="92" spans="1:6" x14ac:dyDescent="0.25">
      <c r="A92" s="215" t="s">
        <v>943</v>
      </c>
      <c r="B92" s="1">
        <v>45</v>
      </c>
      <c r="C92" s="210">
        <v>0.1913</v>
      </c>
      <c r="D92" s="210">
        <v>2.1869E-2</v>
      </c>
      <c r="E92" s="210">
        <v>2.0580000000000001E-2</v>
      </c>
      <c r="F92" s="210">
        <v>1.4344000000000001E-2</v>
      </c>
    </row>
    <row r="93" spans="1:6" x14ac:dyDescent="0.25">
      <c r="A93" s="215" t="s">
        <v>944</v>
      </c>
      <c r="B93" s="1">
        <v>46</v>
      </c>
      <c r="C93" s="210">
        <v>0.163545</v>
      </c>
      <c r="D93" s="210">
        <v>1.6917000000000001E-2</v>
      </c>
      <c r="E93" s="210">
        <v>1.7174999999999999E-2</v>
      </c>
      <c r="F93" s="210">
        <v>9.979E-3</v>
      </c>
    </row>
    <row r="94" spans="1:6" x14ac:dyDescent="0.25">
      <c r="A94" s="215" t="s">
        <v>945</v>
      </c>
      <c r="B94" s="1">
        <v>47</v>
      </c>
      <c r="C94" s="210">
        <v>0.13184199999999999</v>
      </c>
      <c r="D94" s="210">
        <v>1.3471E-2</v>
      </c>
      <c r="E94" s="210">
        <v>1.5265000000000001E-2</v>
      </c>
      <c r="F94" s="210">
        <v>7.3350000000000004E-3</v>
      </c>
    </row>
    <row r="95" spans="1:6" x14ac:dyDescent="0.25">
      <c r="A95" s="215" t="s">
        <v>946</v>
      </c>
      <c r="B95" s="1">
        <v>48</v>
      </c>
      <c r="C95" s="210">
        <v>0.119218</v>
      </c>
      <c r="D95" s="210">
        <v>9.8099999999999993E-3</v>
      </c>
      <c r="E95" s="210">
        <v>1.4648E-2</v>
      </c>
      <c r="F95" s="210">
        <v>6.7159999999999997E-3</v>
      </c>
    </row>
    <row r="96" spans="1:6" x14ac:dyDescent="0.25">
      <c r="A96" s="215" t="s">
        <v>947</v>
      </c>
      <c r="B96" s="1">
        <v>49</v>
      </c>
      <c r="C96" s="210">
        <v>8.0838999999999994E-2</v>
      </c>
      <c r="D96" s="210">
        <v>8.6499999999999997E-3</v>
      </c>
      <c r="E96" s="210">
        <v>7.8200000000000006E-3</v>
      </c>
      <c r="F96" s="210">
        <v>5.1229999999999999E-3</v>
      </c>
    </row>
    <row r="97" spans="1:6" x14ac:dyDescent="0.25">
      <c r="A97" s="215" t="s">
        <v>948</v>
      </c>
      <c r="B97" s="1">
        <v>50</v>
      </c>
      <c r="C97" s="210">
        <v>8.1179000000000001E-2</v>
      </c>
      <c r="D97" s="210">
        <v>9.3080000000000003E-3</v>
      </c>
      <c r="E97" s="210">
        <v>8.7060000000000002E-3</v>
      </c>
      <c r="F97" s="210">
        <v>4.64E-3</v>
      </c>
    </row>
    <row r="98" spans="1:6" x14ac:dyDescent="0.25">
      <c r="A98" s="215" t="s">
        <v>949</v>
      </c>
      <c r="B98" s="1">
        <v>51</v>
      </c>
      <c r="C98" s="210">
        <v>7.2266999999999998E-2</v>
      </c>
      <c r="D98" s="210">
        <v>6.8009999999999998E-3</v>
      </c>
      <c r="E98" s="210">
        <v>6.0549999999999996E-3</v>
      </c>
      <c r="F98" s="210">
        <v>3.261E-3</v>
      </c>
    </row>
    <row r="99" spans="1:6" x14ac:dyDescent="0.25">
      <c r="A99" s="215" t="s">
        <v>950</v>
      </c>
      <c r="B99" s="1">
        <v>52</v>
      </c>
      <c r="C99" s="210">
        <v>5.2595999999999997E-2</v>
      </c>
      <c r="D99" s="210">
        <v>4.1650000000000003E-3</v>
      </c>
      <c r="E99" s="210">
        <v>4.2310000000000004E-3</v>
      </c>
      <c r="F99" s="210">
        <v>2.294E-3</v>
      </c>
    </row>
    <row r="100" spans="1:6" x14ac:dyDescent="0.25">
      <c r="A100" s="215" t="s">
        <v>951</v>
      </c>
      <c r="B100" s="1">
        <v>53</v>
      </c>
      <c r="C100" s="210">
        <v>5.3275000000000003E-2</v>
      </c>
      <c r="D100" s="210">
        <v>9.1929999999999998E-3</v>
      </c>
      <c r="E100" s="210">
        <v>3.2360000000000002E-3</v>
      </c>
      <c r="F100" s="210">
        <v>1.789E-3</v>
      </c>
    </row>
    <row r="101" spans="1:6" x14ac:dyDescent="0.25">
      <c r="A101" s="215" t="s">
        <v>952</v>
      </c>
      <c r="B101" s="1">
        <v>54</v>
      </c>
      <c r="C101" s="210">
        <v>4.4160999999999999E-2</v>
      </c>
      <c r="D101" s="210">
        <v>2.251E-3</v>
      </c>
      <c r="E101" s="210">
        <v>5.9049999999999997E-3</v>
      </c>
      <c r="F101" s="210">
        <v>1.727E-3</v>
      </c>
    </row>
    <row r="102" spans="1:6" x14ac:dyDescent="0.25">
      <c r="A102" s="215" t="s">
        <v>953</v>
      </c>
      <c r="B102" s="1">
        <v>55</v>
      </c>
      <c r="C102" s="210">
        <v>3.6437999999999998E-2</v>
      </c>
      <c r="D102" s="210">
        <v>2.343E-3</v>
      </c>
      <c r="E102" s="210">
        <v>2.313E-3</v>
      </c>
      <c r="F102" s="210">
        <v>1.3929999999999999E-3</v>
      </c>
    </row>
    <row r="103" spans="1:6" x14ac:dyDescent="0.25">
      <c r="A103" s="215" t="s">
        <v>954</v>
      </c>
      <c r="B103" s="1">
        <v>56</v>
      </c>
      <c r="C103" s="210">
        <v>2.7227999999999999E-2</v>
      </c>
      <c r="D103" s="210">
        <v>1.369E-3</v>
      </c>
      <c r="E103" s="210">
        <v>1.5870000000000001E-3</v>
      </c>
      <c r="F103" s="210">
        <v>9.7400000000000004E-4</v>
      </c>
    </row>
    <row r="104" spans="1:6" x14ac:dyDescent="0.25">
      <c r="A104" s="215" t="s">
        <v>955</v>
      </c>
      <c r="B104" s="1">
        <v>57</v>
      </c>
      <c r="C104" s="210">
        <v>2.5874999999999999E-2</v>
      </c>
      <c r="D104" s="210">
        <v>1.4009999999999999E-3</v>
      </c>
      <c r="E104" s="210">
        <v>1.091E-3</v>
      </c>
      <c r="F104" s="210">
        <v>7.9199999999999995E-4</v>
      </c>
    </row>
    <row r="105" spans="1:6" x14ac:dyDescent="0.25">
      <c r="A105" s="215" t="s">
        <v>956</v>
      </c>
      <c r="B105" s="1">
        <v>58</v>
      </c>
      <c r="C105" s="210">
        <v>2.0087000000000001E-2</v>
      </c>
      <c r="D105" s="210">
        <v>1.1180000000000001E-3</v>
      </c>
      <c r="E105" s="210">
        <v>1.026E-3</v>
      </c>
      <c r="F105" s="210">
        <v>5.5099999999999995E-4</v>
      </c>
    </row>
    <row r="106" spans="1:6" x14ac:dyDescent="0.25">
      <c r="A106" s="215" t="s">
        <v>957</v>
      </c>
      <c r="B106" s="1">
        <v>59</v>
      </c>
      <c r="C106" s="210">
        <v>1.5618999999999999E-2</v>
      </c>
      <c r="D106" s="210">
        <v>7.7800000000000005E-4</v>
      </c>
      <c r="E106" s="210">
        <v>7.0799999999999997E-4</v>
      </c>
      <c r="F106" s="210">
        <v>3.4900000000000003E-4</v>
      </c>
    </row>
    <row r="107" spans="1:6" x14ac:dyDescent="0.25">
      <c r="A107" s="215" t="s">
        <v>958</v>
      </c>
      <c r="B107" s="1">
        <v>60</v>
      </c>
      <c r="C107" s="210">
        <v>1.2493000000000001E-2</v>
      </c>
      <c r="D107" s="210">
        <v>1.0820000000000001E-3</v>
      </c>
      <c r="E107" s="210">
        <v>5.8900000000000001E-4</v>
      </c>
      <c r="F107" s="210">
        <v>2.9799999999999998E-4</v>
      </c>
    </row>
    <row r="108" spans="1:6" x14ac:dyDescent="0.25">
      <c r="A108" s="215" t="s">
        <v>959</v>
      </c>
      <c r="B108" s="1">
        <v>61</v>
      </c>
      <c r="C108" s="210">
        <v>9.8469999999999999E-3</v>
      </c>
      <c r="D108" s="210">
        <v>7.4299999999999995E-4</v>
      </c>
      <c r="E108" s="210">
        <v>4.7899999999999999E-4</v>
      </c>
      <c r="F108" s="210">
        <v>2.3900000000000001E-4</v>
      </c>
    </row>
    <row r="109" spans="1:6" x14ac:dyDescent="0.25">
      <c r="A109" s="215" t="s">
        <v>960</v>
      </c>
      <c r="B109" s="1">
        <v>62</v>
      </c>
      <c r="C109" s="210">
        <v>8.4209999999999997E-3</v>
      </c>
      <c r="D109" s="210">
        <v>3.3100000000000002E-4</v>
      </c>
      <c r="E109" s="210">
        <v>2.1699999999999999E-4</v>
      </c>
      <c r="F109" s="210">
        <v>1.4200000000000001E-4</v>
      </c>
    </row>
    <row r="110" spans="1:6" x14ac:dyDescent="0.25">
      <c r="A110" s="215" t="s">
        <v>961</v>
      </c>
      <c r="B110" s="1">
        <v>63</v>
      </c>
      <c r="C110" s="210">
        <v>6.3280000000000003E-3</v>
      </c>
      <c r="D110" s="210">
        <v>2.2699999999999999E-4</v>
      </c>
      <c r="E110" s="210">
        <v>1.8000000000000001E-4</v>
      </c>
      <c r="F110" s="210">
        <v>1.18E-4</v>
      </c>
    </row>
    <row r="111" spans="1:6" x14ac:dyDescent="0.25">
      <c r="A111" s="215" t="s">
        <v>962</v>
      </c>
      <c r="B111" s="1">
        <v>64</v>
      </c>
      <c r="C111" s="210">
        <v>3.4740000000000001E-3</v>
      </c>
      <c r="D111" s="210">
        <v>1.8599999999999999E-4</v>
      </c>
      <c r="E111" s="210">
        <v>1.7899999999999999E-4</v>
      </c>
      <c r="F111" s="210">
        <v>8.2999999999999998E-5</v>
      </c>
    </row>
    <row r="112" spans="1:6" x14ac:dyDescent="0.25">
      <c r="A112" s="215" t="s">
        <v>963</v>
      </c>
      <c r="B112" s="1">
        <v>65</v>
      </c>
      <c r="C112" s="210">
        <v>3.6080000000000001E-3</v>
      </c>
      <c r="D112" s="210">
        <v>1.12E-4</v>
      </c>
      <c r="E112" s="210">
        <v>1E-4</v>
      </c>
      <c r="F112" s="210">
        <v>6.9999999999999994E-5</v>
      </c>
    </row>
    <row r="113" spans="1:6" x14ac:dyDescent="0.25">
      <c r="A113" s="215" t="s">
        <v>964</v>
      </c>
      <c r="B113" s="1">
        <v>66</v>
      </c>
      <c r="C113" s="210">
        <v>2.5339999999999998E-3</v>
      </c>
      <c r="D113" s="210">
        <v>1.84E-4</v>
      </c>
      <c r="E113" s="210">
        <v>7.2000000000000002E-5</v>
      </c>
      <c r="F113" s="210">
        <v>4.8000000000000001E-5</v>
      </c>
    </row>
    <row r="114" spans="1:6" x14ac:dyDescent="0.25">
      <c r="A114" s="215" t="s">
        <v>965</v>
      </c>
      <c r="B114" s="1">
        <v>67</v>
      </c>
      <c r="C114" s="210">
        <v>2.1589999999999999E-3</v>
      </c>
      <c r="D114" s="210">
        <v>1.45E-4</v>
      </c>
      <c r="E114" s="210">
        <v>1.02E-4</v>
      </c>
      <c r="F114" s="210">
        <v>4.3999999999999999E-5</v>
      </c>
    </row>
    <row r="115" spans="1:6" x14ac:dyDescent="0.25">
      <c r="A115" s="215" t="s">
        <v>966</v>
      </c>
      <c r="B115" s="1">
        <v>68</v>
      </c>
      <c r="C115" s="210">
        <v>1.3129999999999999E-3</v>
      </c>
      <c r="D115" s="210">
        <v>7.2999999999999999E-5</v>
      </c>
      <c r="E115" s="210">
        <v>5.8999999999999998E-5</v>
      </c>
      <c r="F115" s="210">
        <v>2.6999999999999999E-5</v>
      </c>
    </row>
    <row r="116" spans="1:6" x14ac:dyDescent="0.25">
      <c r="A116" s="215" t="s">
        <v>967</v>
      </c>
      <c r="B116" s="1">
        <v>69</v>
      </c>
      <c r="C116" s="210">
        <v>6.7900000000000002E-4</v>
      </c>
      <c r="D116" s="210">
        <v>3.8999999999999999E-5</v>
      </c>
      <c r="E116" s="210">
        <v>3.1000000000000001E-5</v>
      </c>
      <c r="F116" s="210">
        <v>1.2E-5</v>
      </c>
    </row>
    <row r="117" spans="1:6" x14ac:dyDescent="0.25">
      <c r="A117" s="215" t="s">
        <v>968</v>
      </c>
      <c r="B117" s="1">
        <v>70</v>
      </c>
      <c r="C117" s="210">
        <v>9.5299999999999996E-4</v>
      </c>
      <c r="D117" s="210">
        <v>5.0000000000000002E-5</v>
      </c>
      <c r="E117" s="210">
        <v>2.6999999999999999E-5</v>
      </c>
      <c r="F117" s="210">
        <v>1.1E-5</v>
      </c>
    </row>
    <row r="118" spans="1:6" x14ac:dyDescent="0.25">
      <c r="A118" s="215" t="s">
        <v>969</v>
      </c>
      <c r="B118" s="1">
        <v>71</v>
      </c>
      <c r="C118" s="210">
        <v>5.5599999999999996E-4</v>
      </c>
      <c r="D118" s="210">
        <v>2.8E-5</v>
      </c>
      <c r="E118" s="210">
        <v>1.7E-5</v>
      </c>
      <c r="F118" s="210">
        <v>6.9999999999999999E-6</v>
      </c>
    </row>
    <row r="119" spans="1:6" x14ac:dyDescent="0.25">
      <c r="A119" s="215" t="s">
        <v>970</v>
      </c>
      <c r="B119" s="1">
        <v>72</v>
      </c>
      <c r="C119" s="210">
        <v>4.3600000000000003E-4</v>
      </c>
      <c r="D119" s="210">
        <v>1.4E-5</v>
      </c>
      <c r="E119" s="210">
        <v>9.0000000000000002E-6</v>
      </c>
      <c r="F119" s="210">
        <v>5.0000000000000004E-6</v>
      </c>
    </row>
    <row r="120" spans="1:6" x14ac:dyDescent="0.25">
      <c r="A120" s="215" t="s">
        <v>971</v>
      </c>
      <c r="B120" s="1">
        <v>73</v>
      </c>
      <c r="C120" s="210">
        <v>2.4699999999999999E-4</v>
      </c>
      <c r="D120" s="210">
        <v>1.5999999999999999E-5</v>
      </c>
      <c r="E120" s="210">
        <v>6.9999999999999999E-6</v>
      </c>
      <c r="F120" s="210">
        <v>3.0000000000000001E-6</v>
      </c>
    </row>
    <row r="121" spans="1:6" x14ac:dyDescent="0.25">
      <c r="A121" s="215" t="s">
        <v>972</v>
      </c>
      <c r="B121" s="1">
        <v>74</v>
      </c>
      <c r="C121" s="210">
        <v>1.9599999999999999E-4</v>
      </c>
      <c r="D121" s="210">
        <v>1.2999999999999999E-5</v>
      </c>
      <c r="E121" s="210">
        <v>6.0000000000000002E-6</v>
      </c>
      <c r="F121" s="210">
        <v>3.0000000000000001E-6</v>
      </c>
    </row>
    <row r="122" spans="1:6" x14ac:dyDescent="0.25">
      <c r="A122" s="215" t="s">
        <v>973</v>
      </c>
      <c r="B122" s="1">
        <v>75</v>
      </c>
      <c r="C122" s="210">
        <v>1.5300000000000001E-4</v>
      </c>
      <c r="D122" s="210">
        <v>6.9999999999999999E-6</v>
      </c>
      <c r="E122" s="210">
        <v>5.0000000000000004E-6</v>
      </c>
      <c r="F122" s="210">
        <v>1.9999999999999999E-6</v>
      </c>
    </row>
    <row r="123" spans="1:6" x14ac:dyDescent="0.25">
      <c r="A123" s="215" t="s">
        <v>974</v>
      </c>
      <c r="B123" s="1">
        <v>76</v>
      </c>
      <c r="C123" s="210">
        <v>8.7999999999999998E-5</v>
      </c>
      <c r="D123" s="210">
        <v>1.2E-5</v>
      </c>
      <c r="E123" s="210">
        <v>3.9999999999999998E-6</v>
      </c>
      <c r="F123" s="210">
        <v>1.9999999999999999E-6</v>
      </c>
    </row>
    <row r="124" spans="1:6" x14ac:dyDescent="0.25">
      <c r="A124" s="215" t="s">
        <v>975</v>
      </c>
      <c r="B124" s="1">
        <v>77</v>
      </c>
      <c r="C124" s="210">
        <v>5.8E-5</v>
      </c>
      <c r="D124" s="210">
        <v>3.9999999999999998E-6</v>
      </c>
      <c r="E124" s="210">
        <v>3.9999999999999998E-6</v>
      </c>
      <c r="F124" s="210">
        <v>1.9999999999999999E-6</v>
      </c>
    </row>
    <row r="125" spans="1:6" x14ac:dyDescent="0.25">
      <c r="A125" s="215" t="s">
        <v>976</v>
      </c>
      <c r="B125" s="1">
        <v>78</v>
      </c>
      <c r="C125" s="210">
        <v>5.8999999999999998E-5</v>
      </c>
      <c r="D125" s="210">
        <v>6.0000000000000002E-6</v>
      </c>
      <c r="E125" s="210">
        <v>1.9999999999999999E-6</v>
      </c>
      <c r="F125" s="210">
        <v>9.9999999999999995E-7</v>
      </c>
    </row>
    <row r="126" spans="1:6" x14ac:dyDescent="0.25">
      <c r="A126" s="215" t="s">
        <v>977</v>
      </c>
      <c r="B126" s="1">
        <v>79</v>
      </c>
      <c r="C126" s="210">
        <v>3.4999999999999997E-5</v>
      </c>
      <c r="D126" s="210">
        <v>9.9999999999999995E-7</v>
      </c>
      <c r="E126" s="210">
        <v>9.9999999999999995E-7</v>
      </c>
      <c r="F126" s="210">
        <v>0</v>
      </c>
    </row>
    <row r="127" spans="1:6" x14ac:dyDescent="0.25">
      <c r="A127" s="215" t="s">
        <v>978</v>
      </c>
      <c r="B127" s="1">
        <v>80</v>
      </c>
      <c r="C127" s="210">
        <v>6.0000000000000002E-5</v>
      </c>
      <c r="D127" s="210">
        <v>0</v>
      </c>
      <c r="E127" s="210">
        <v>0</v>
      </c>
      <c r="F127" s="210">
        <v>0</v>
      </c>
    </row>
    <row r="128" spans="1:6" x14ac:dyDescent="0.25">
      <c r="A128" s="215" t="s">
        <v>979</v>
      </c>
      <c r="B128" s="1">
        <v>81</v>
      </c>
      <c r="C128" s="210">
        <v>3.8000000000000002E-5</v>
      </c>
      <c r="D128" s="210">
        <v>0</v>
      </c>
      <c r="E128" s="210">
        <v>0</v>
      </c>
      <c r="F128" s="210">
        <v>0</v>
      </c>
    </row>
    <row r="129" spans="1:6" x14ac:dyDescent="0.25">
      <c r="A129" s="215" t="s">
        <v>980</v>
      </c>
      <c r="B129" s="1">
        <v>82</v>
      </c>
      <c r="C129" s="210">
        <v>2.1999999999999999E-5</v>
      </c>
      <c r="D129" s="210">
        <v>0</v>
      </c>
      <c r="E129" s="210">
        <v>0</v>
      </c>
      <c r="F129" s="210">
        <v>0</v>
      </c>
    </row>
    <row r="130" spans="1:6" x14ac:dyDescent="0.25">
      <c r="A130" s="215" t="s">
        <v>981</v>
      </c>
      <c r="B130" s="1">
        <v>83</v>
      </c>
      <c r="C130" s="210">
        <v>1.2E-5</v>
      </c>
      <c r="D130" s="210">
        <v>0</v>
      </c>
      <c r="E130" s="210">
        <v>0</v>
      </c>
      <c r="F130" s="210">
        <v>0</v>
      </c>
    </row>
    <row r="131" spans="1:6" x14ac:dyDescent="0.25">
      <c r="A131" s="215" t="s">
        <v>982</v>
      </c>
      <c r="B131" s="1">
        <v>84</v>
      </c>
      <c r="C131" s="210">
        <v>3.9999999999999998E-6</v>
      </c>
      <c r="D131" s="210">
        <v>0</v>
      </c>
      <c r="E131" s="210">
        <v>0</v>
      </c>
      <c r="F131" s="210">
        <v>0</v>
      </c>
    </row>
    <row r="132" spans="1:6" x14ac:dyDescent="0.25">
      <c r="A132" s="215" t="s">
        <v>983</v>
      </c>
      <c r="B132" s="1">
        <v>85</v>
      </c>
      <c r="C132" s="210">
        <v>0</v>
      </c>
      <c r="D132" s="210">
        <v>0</v>
      </c>
      <c r="E132" s="210">
        <v>0</v>
      </c>
      <c r="F132" s="210">
        <v>0</v>
      </c>
    </row>
    <row r="133" spans="1:6" x14ac:dyDescent="0.25">
      <c r="A133" s="215" t="s">
        <v>984</v>
      </c>
      <c r="B133" s="1">
        <v>86</v>
      </c>
      <c r="C133" s="210">
        <v>0</v>
      </c>
      <c r="D133" s="210">
        <v>0</v>
      </c>
      <c r="E133" s="210">
        <v>0</v>
      </c>
      <c r="F133" s="210">
        <v>0</v>
      </c>
    </row>
    <row r="134" spans="1:6" x14ac:dyDescent="0.25">
      <c r="A134" s="215" t="s">
        <v>985</v>
      </c>
      <c r="B134" s="1">
        <v>87</v>
      </c>
      <c r="C134" s="210">
        <v>0</v>
      </c>
      <c r="D134" s="210">
        <v>0</v>
      </c>
      <c r="E134" s="210">
        <v>0</v>
      </c>
      <c r="F134" s="210">
        <v>0</v>
      </c>
    </row>
    <row r="135" spans="1:6" x14ac:dyDescent="0.25">
      <c r="A135" s="215" t="s">
        <v>986</v>
      </c>
      <c r="B135" s="1">
        <v>88</v>
      </c>
      <c r="C135" s="210">
        <v>0</v>
      </c>
      <c r="D135" s="210">
        <v>0</v>
      </c>
      <c r="E135" s="210">
        <v>0</v>
      </c>
      <c r="F135" s="210">
        <v>0</v>
      </c>
    </row>
    <row r="136" spans="1:6" x14ac:dyDescent="0.25">
      <c r="A136" s="215" t="s">
        <v>987</v>
      </c>
      <c r="B136" s="1">
        <v>89</v>
      </c>
      <c r="C136" s="210">
        <v>0</v>
      </c>
      <c r="D136" s="210">
        <v>0</v>
      </c>
      <c r="E136" s="210">
        <v>0</v>
      </c>
      <c r="F136" s="210">
        <v>0</v>
      </c>
    </row>
    <row r="137" spans="1:6" x14ac:dyDescent="0.25">
      <c r="A137" s="215" t="s">
        <v>988</v>
      </c>
      <c r="B137" s="1">
        <v>90</v>
      </c>
      <c r="C137" s="210">
        <v>0</v>
      </c>
      <c r="D137" s="210">
        <v>0</v>
      </c>
      <c r="E137" s="210">
        <v>0</v>
      </c>
      <c r="F137" s="210">
        <v>0</v>
      </c>
    </row>
    <row r="138" spans="1:6" x14ac:dyDescent="0.25">
      <c r="A138" s="215" t="s">
        <v>989</v>
      </c>
      <c r="B138" s="1">
        <v>91</v>
      </c>
      <c r="C138" s="210">
        <v>0</v>
      </c>
      <c r="D138" s="210">
        <v>0</v>
      </c>
      <c r="E138" s="210">
        <v>0</v>
      </c>
      <c r="F138" s="210">
        <v>0</v>
      </c>
    </row>
    <row r="139" spans="1:6" x14ac:dyDescent="0.25">
      <c r="A139" s="215" t="s">
        <v>990</v>
      </c>
      <c r="B139" s="1">
        <v>92</v>
      </c>
      <c r="C139" s="210">
        <v>0</v>
      </c>
      <c r="D139" s="210">
        <v>0</v>
      </c>
      <c r="E139" s="210">
        <v>0</v>
      </c>
      <c r="F139" s="210">
        <v>0</v>
      </c>
    </row>
    <row r="140" spans="1:6" x14ac:dyDescent="0.25">
      <c r="A140" s="215" t="s">
        <v>991</v>
      </c>
      <c r="B140" s="1">
        <v>93</v>
      </c>
      <c r="C140" s="210">
        <v>0</v>
      </c>
      <c r="D140" s="210">
        <v>0</v>
      </c>
      <c r="E140" s="210">
        <v>0</v>
      </c>
      <c r="F140" s="210">
        <v>0</v>
      </c>
    </row>
    <row r="141" spans="1:6" x14ac:dyDescent="0.25">
      <c r="A141" s="215" t="s">
        <v>992</v>
      </c>
      <c r="B141" s="1">
        <v>94</v>
      </c>
      <c r="C141" s="210">
        <v>0</v>
      </c>
      <c r="D141" s="210">
        <v>0</v>
      </c>
      <c r="E141" s="210">
        <v>0</v>
      </c>
      <c r="F141" s="210">
        <v>0</v>
      </c>
    </row>
    <row r="142" spans="1:6" x14ac:dyDescent="0.25">
      <c r="A142" s="215" t="s">
        <v>993</v>
      </c>
      <c r="B142" s="1">
        <v>95</v>
      </c>
      <c r="C142" s="210">
        <v>0</v>
      </c>
      <c r="D142" s="210">
        <v>0</v>
      </c>
      <c r="E142" s="210">
        <v>0</v>
      </c>
      <c r="F142" s="210">
        <v>0</v>
      </c>
    </row>
    <row r="143" spans="1:6" x14ac:dyDescent="0.25">
      <c r="A143" s="215" t="s">
        <v>994</v>
      </c>
      <c r="B143" s="1">
        <v>96</v>
      </c>
      <c r="C143" s="210">
        <v>0</v>
      </c>
      <c r="D143" s="210">
        <v>0</v>
      </c>
      <c r="E143" s="210">
        <v>0</v>
      </c>
      <c r="F143" s="210">
        <v>0</v>
      </c>
    </row>
    <row r="144" spans="1:6" x14ac:dyDescent="0.25">
      <c r="A144" s="215" t="s">
        <v>995</v>
      </c>
      <c r="B144" s="1">
        <v>97</v>
      </c>
      <c r="C144" s="210">
        <v>0</v>
      </c>
      <c r="D144" s="210">
        <v>0</v>
      </c>
      <c r="E144" s="210">
        <v>0</v>
      </c>
      <c r="F144" s="210">
        <v>0</v>
      </c>
    </row>
    <row r="145" spans="1:6" x14ac:dyDescent="0.25">
      <c r="A145" s="215" t="s">
        <v>996</v>
      </c>
      <c r="B145" s="1">
        <v>98</v>
      </c>
      <c r="C145" s="210">
        <v>0</v>
      </c>
      <c r="D145" s="210">
        <v>0</v>
      </c>
      <c r="E145" s="210">
        <v>0</v>
      </c>
      <c r="F145" s="210">
        <v>0</v>
      </c>
    </row>
    <row r="146" spans="1:6" x14ac:dyDescent="0.25">
      <c r="A146" s="215" t="s">
        <v>997</v>
      </c>
      <c r="B146" s="1">
        <v>99</v>
      </c>
      <c r="C146" s="210">
        <v>0</v>
      </c>
      <c r="D146" s="210">
        <v>0</v>
      </c>
      <c r="E146" s="210">
        <v>0</v>
      </c>
      <c r="F146" s="210">
        <v>0</v>
      </c>
    </row>
    <row r="147" spans="1:6" x14ac:dyDescent="0.25">
      <c r="A147" s="215" t="s">
        <v>998</v>
      </c>
      <c r="B147" s="1">
        <v>100</v>
      </c>
      <c r="C147" s="210">
        <v>0</v>
      </c>
      <c r="D147" s="210">
        <v>0</v>
      </c>
      <c r="E147" s="210">
        <v>0</v>
      </c>
      <c r="F147" s="210">
        <v>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7"/>
  <sheetViews>
    <sheetView topLeftCell="A360" zoomScale="85" zoomScaleNormal="85" workbookViewId="0">
      <selection activeCell="Q59" sqref="Q59"/>
    </sheetView>
  </sheetViews>
  <sheetFormatPr defaultRowHeight="15" x14ac:dyDescent="0.25"/>
  <cols>
    <col min="1" max="1" width="14.28515625" style="1" customWidth="1"/>
    <col min="2" max="2" width="25.5703125" style="1" bestFit="1" customWidth="1"/>
    <col min="3" max="3" width="8.7109375" style="1" bestFit="1" customWidth="1"/>
    <col min="4" max="4" width="8" style="1" bestFit="1" customWidth="1"/>
    <col min="5" max="7" width="9.140625" style="1"/>
    <col min="8" max="8" width="31.28515625" style="1" bestFit="1" customWidth="1"/>
    <col min="9" max="9" width="14.7109375" style="1" bestFit="1" customWidth="1"/>
    <col min="10" max="10" width="11.140625" style="36" customWidth="1"/>
    <col min="11" max="11" width="12.5703125" style="36" bestFit="1" customWidth="1"/>
    <col min="12" max="12" width="13.140625" style="36" bestFit="1" customWidth="1"/>
    <col min="13" max="13" width="15.140625" style="1" bestFit="1" customWidth="1"/>
    <col min="14" max="14" width="9.140625" style="1"/>
    <col min="15" max="15" width="34.5703125" style="210" customWidth="1" collapsed="1"/>
    <col min="16" max="16" width="16.42578125" style="178" customWidth="1" collapsed="1"/>
    <col min="17" max="19" width="9.140625" style="210"/>
    <col min="20" max="16384" width="9.140625" style="1"/>
  </cols>
  <sheetData>
    <row r="1" spans="1:16" ht="26.25" x14ac:dyDescent="0.4">
      <c r="A1" s="210"/>
      <c r="B1" s="210" t="s">
        <v>1099</v>
      </c>
      <c r="C1" s="210"/>
      <c r="D1" s="210"/>
      <c r="E1" s="210"/>
      <c r="F1" s="210"/>
      <c r="O1" s="293" t="s">
        <v>1002</v>
      </c>
    </row>
    <row r="2" spans="1:16" x14ac:dyDescent="0.25">
      <c r="A2" s="210"/>
      <c r="B2" s="210" t="s">
        <v>1003</v>
      </c>
      <c r="C2" s="210"/>
      <c r="D2" s="210"/>
      <c r="E2" s="210"/>
      <c r="F2" s="210"/>
      <c r="O2" s="210" t="s">
        <v>1003</v>
      </c>
    </row>
    <row r="3" spans="1:16" x14ac:dyDescent="0.25">
      <c r="A3" s="210"/>
      <c r="B3" s="210" t="s">
        <v>1100</v>
      </c>
      <c r="C3" s="210"/>
      <c r="D3" s="210"/>
      <c r="E3" s="210"/>
      <c r="F3" s="210"/>
      <c r="O3" s="210" t="s">
        <v>1003</v>
      </c>
    </row>
    <row r="4" spans="1:16" x14ac:dyDescent="0.25">
      <c r="A4" s="210"/>
      <c r="B4" s="210" t="s">
        <v>1003</v>
      </c>
      <c r="C4" s="210"/>
      <c r="D4" s="210"/>
      <c r="E4" s="210"/>
      <c r="F4" s="210"/>
      <c r="H4" s="165" t="s">
        <v>283</v>
      </c>
      <c r="O4" s="294" t="s">
        <v>1004</v>
      </c>
    </row>
    <row r="5" spans="1:16" x14ac:dyDescent="0.25">
      <c r="A5" s="210"/>
      <c r="B5" s="210" t="s">
        <v>236</v>
      </c>
      <c r="C5" s="210">
        <v>0.96</v>
      </c>
      <c r="D5" s="210"/>
      <c r="E5" s="210"/>
      <c r="F5" s="210"/>
      <c r="H5" s="81" t="s">
        <v>271</v>
      </c>
      <c r="I5" s="160" t="s">
        <v>282</v>
      </c>
      <c r="J5" s="160" t="s">
        <v>272</v>
      </c>
      <c r="K5" s="160" t="s">
        <v>287</v>
      </c>
      <c r="L5" s="160" t="s">
        <v>273</v>
      </c>
      <c r="M5" s="161" t="s">
        <v>281</v>
      </c>
      <c r="O5" s="210" t="s">
        <v>1003</v>
      </c>
    </row>
    <row r="6" spans="1:16" x14ac:dyDescent="0.25">
      <c r="A6" s="210"/>
      <c r="B6" s="210" t="s">
        <v>237</v>
      </c>
      <c r="C6" s="210">
        <v>2.2000000000000002</v>
      </c>
      <c r="D6" s="210"/>
      <c r="E6" s="210"/>
      <c r="F6" s="210"/>
      <c r="H6" s="153" t="s">
        <v>274</v>
      </c>
      <c r="I6" s="146">
        <f>C22</f>
        <v>17.399999999999999</v>
      </c>
      <c r="J6" s="298">
        <f>C23</f>
        <v>0.96299999999999997</v>
      </c>
      <c r="K6" s="79">
        <f>C24</f>
        <v>6.6</v>
      </c>
      <c r="L6" s="79">
        <f>C25</f>
        <v>1456</v>
      </c>
      <c r="M6" s="154">
        <f>C26</f>
        <v>214</v>
      </c>
      <c r="O6" s="210" t="s">
        <v>1005</v>
      </c>
      <c r="P6" s="295" t="s">
        <v>1110</v>
      </c>
    </row>
    <row r="7" spans="1:16" x14ac:dyDescent="0.25">
      <c r="A7" s="210"/>
      <c r="B7" s="210" t="s">
        <v>238</v>
      </c>
      <c r="C7" s="210">
        <v>105</v>
      </c>
      <c r="D7" s="210"/>
      <c r="E7" s="210"/>
      <c r="F7" s="210"/>
      <c r="H7" s="153" t="s">
        <v>275</v>
      </c>
      <c r="I7" s="146">
        <f>C42</f>
        <v>37.1</v>
      </c>
      <c r="J7" s="298">
        <f>C43</f>
        <v>0.77100000000000002</v>
      </c>
      <c r="K7" s="79">
        <f>C44</f>
        <v>0.5</v>
      </c>
      <c r="L7" s="79">
        <f>C45</f>
        <v>34</v>
      </c>
      <c r="M7" s="154">
        <f>C46</f>
        <v>379</v>
      </c>
      <c r="O7" s="210" t="s">
        <v>1006</v>
      </c>
      <c r="P7" s="296" t="s">
        <v>1111</v>
      </c>
    </row>
    <row r="8" spans="1:16" x14ac:dyDescent="0.25">
      <c r="A8" s="210"/>
      <c r="B8" s="210" t="s">
        <v>239</v>
      </c>
      <c r="C8" s="210">
        <v>2979</v>
      </c>
      <c r="D8" s="210"/>
      <c r="E8" s="210"/>
      <c r="F8" s="210"/>
      <c r="H8" s="153" t="s">
        <v>276</v>
      </c>
      <c r="I8" s="146">
        <f>C62</f>
        <v>41.3</v>
      </c>
      <c r="J8" s="298">
        <f>C63</f>
        <v>0.752</v>
      </c>
      <c r="K8" s="79">
        <f>C64</f>
        <v>1.9</v>
      </c>
      <c r="L8" s="79">
        <f>C65</f>
        <v>88</v>
      </c>
      <c r="M8" s="154">
        <f>C66</f>
        <v>826</v>
      </c>
      <c r="O8" s="210" t="s">
        <v>31</v>
      </c>
      <c r="P8" s="178" t="s">
        <v>1112</v>
      </c>
    </row>
    <row r="9" spans="1:16" x14ac:dyDescent="0.25">
      <c r="A9" s="210"/>
      <c r="B9" s="210" t="s">
        <v>1003</v>
      </c>
      <c r="C9" s="210"/>
      <c r="D9" s="210"/>
      <c r="E9" s="210"/>
      <c r="F9" s="210"/>
      <c r="H9" s="153" t="s">
        <v>277</v>
      </c>
      <c r="I9" s="146">
        <f>C82</f>
        <v>64.7</v>
      </c>
      <c r="J9" s="298">
        <f>C83</f>
        <v>0.64900000000000002</v>
      </c>
      <c r="K9" s="79">
        <f>C84</f>
        <v>0.1</v>
      </c>
      <c r="L9" s="79">
        <f>C85</f>
        <v>1</v>
      </c>
      <c r="M9" s="154">
        <f>C86</f>
        <v>960</v>
      </c>
      <c r="O9" s="210" t="s">
        <v>1003</v>
      </c>
    </row>
    <row r="10" spans="1:16" x14ac:dyDescent="0.25">
      <c r="A10" s="210"/>
      <c r="B10" s="210" t="s">
        <v>241</v>
      </c>
      <c r="C10" s="210">
        <v>0.95799999999999996</v>
      </c>
      <c r="D10" s="210"/>
      <c r="E10" s="210"/>
      <c r="F10" s="210"/>
      <c r="H10" s="153" t="s">
        <v>278</v>
      </c>
      <c r="I10" s="146">
        <f>C102</f>
        <v>78.2</v>
      </c>
      <c r="J10" s="298">
        <f>C103</f>
        <v>0.79300000000000004</v>
      </c>
      <c r="K10" s="79">
        <f>C104</f>
        <v>-16.3</v>
      </c>
      <c r="L10" s="79">
        <f>C105</f>
        <v>-166</v>
      </c>
      <c r="M10" s="154">
        <f>C106</f>
        <v>312</v>
      </c>
      <c r="O10" s="210" t="s">
        <v>1003</v>
      </c>
    </row>
    <row r="11" spans="1:16" x14ac:dyDescent="0.25">
      <c r="A11" s="210"/>
      <c r="B11" s="210" t="s">
        <v>242</v>
      </c>
      <c r="C11" s="210">
        <v>5.5</v>
      </c>
      <c r="D11" s="210"/>
      <c r="E11" s="210"/>
      <c r="F11" s="210"/>
      <c r="H11" s="153" t="s">
        <v>280</v>
      </c>
      <c r="I11" s="146">
        <f>C122</f>
        <v>7.2</v>
      </c>
      <c r="J11" s="298">
        <f>C123</f>
        <v>1</v>
      </c>
      <c r="K11" s="79">
        <f>C124</f>
        <v>4.2</v>
      </c>
      <c r="L11" s="79">
        <f>C125</f>
        <v>90</v>
      </c>
      <c r="M11" s="154">
        <f>C126</f>
        <v>60</v>
      </c>
      <c r="O11" s="294" t="s">
        <v>1007</v>
      </c>
    </row>
    <row r="12" spans="1:16" x14ac:dyDescent="0.25">
      <c r="A12" s="210"/>
      <c r="B12" s="210" t="s">
        <v>243</v>
      </c>
      <c r="C12" s="210">
        <v>23</v>
      </c>
      <c r="D12" s="210"/>
      <c r="E12" s="210"/>
      <c r="F12" s="210"/>
      <c r="H12" s="155" t="s">
        <v>279</v>
      </c>
      <c r="I12" s="149">
        <f>C142</f>
        <v>42.7</v>
      </c>
      <c r="J12" s="299">
        <f>C143</f>
        <v>0.85499999999999998</v>
      </c>
      <c r="K12" s="38">
        <f>C144</f>
        <v>-3.4</v>
      </c>
      <c r="L12" s="38">
        <f>C145</f>
        <v>-169</v>
      </c>
      <c r="M12" s="156">
        <f>C146</f>
        <v>228</v>
      </c>
      <c r="O12" s="210" t="s">
        <v>1003</v>
      </c>
    </row>
    <row r="13" spans="1:16" x14ac:dyDescent="0.25">
      <c r="A13" s="210"/>
      <c r="B13" s="210" t="s">
        <v>239</v>
      </c>
      <c r="C13" s="210">
        <v>2210</v>
      </c>
      <c r="D13" s="210"/>
      <c r="E13" s="210"/>
      <c r="F13" s="210"/>
      <c r="H13" s="157" t="s">
        <v>286</v>
      </c>
      <c r="I13" s="199">
        <f>C255</f>
        <v>0.39900000000000002</v>
      </c>
      <c r="J13" s="300">
        <f>C5</f>
        <v>0.96</v>
      </c>
      <c r="K13" s="158">
        <f>C6</f>
        <v>2.2000000000000002</v>
      </c>
      <c r="L13" s="158">
        <f>C7</f>
        <v>105</v>
      </c>
      <c r="M13" s="159">
        <f>C8</f>
        <v>2979</v>
      </c>
      <c r="O13" s="210" t="s">
        <v>1008</v>
      </c>
      <c r="P13" s="296">
        <v>2155582</v>
      </c>
    </row>
    <row r="14" spans="1:16" x14ac:dyDescent="0.25">
      <c r="A14" s="210"/>
      <c r="B14" s="210" t="s">
        <v>1003</v>
      </c>
      <c r="C14" s="210"/>
      <c r="D14" s="210"/>
      <c r="E14" s="210"/>
      <c r="F14" s="210"/>
      <c r="H14" s="162" t="s">
        <v>292</v>
      </c>
      <c r="I14" s="200">
        <f>C262</f>
        <v>0.32500000000000001</v>
      </c>
      <c r="J14" s="163">
        <f>C261</f>
        <v>0.95799999999999996</v>
      </c>
      <c r="K14" s="163">
        <f>C263</f>
        <v>2.9</v>
      </c>
      <c r="L14" s="163">
        <f>C264</f>
        <v>218</v>
      </c>
      <c r="M14" s="164">
        <f>M13-M9-M10</f>
        <v>1707</v>
      </c>
      <c r="O14" s="210" t="s">
        <v>1003</v>
      </c>
      <c r="P14" s="297"/>
    </row>
    <row r="15" spans="1:16" x14ac:dyDescent="0.25">
      <c r="A15" s="210"/>
      <c r="B15" s="210" t="s">
        <v>245</v>
      </c>
      <c r="C15" s="210">
        <v>0.95199999999999996</v>
      </c>
      <c r="D15" s="210"/>
      <c r="E15" s="210"/>
      <c r="F15" s="210"/>
      <c r="O15" s="210" t="s">
        <v>1009</v>
      </c>
      <c r="P15" s="296">
        <v>58563</v>
      </c>
    </row>
    <row r="16" spans="1:16" x14ac:dyDescent="0.25">
      <c r="A16" s="210"/>
      <c r="B16" s="210" t="s">
        <v>246</v>
      </c>
      <c r="C16" s="210">
        <v>2.7</v>
      </c>
      <c r="D16" s="210"/>
      <c r="E16" s="210"/>
      <c r="F16" s="210"/>
      <c r="H16" s="166" t="s">
        <v>284</v>
      </c>
      <c r="O16" s="210" t="s">
        <v>1010</v>
      </c>
      <c r="P16" s="296">
        <v>2097018</v>
      </c>
    </row>
    <row r="17" spans="1:16" x14ac:dyDescent="0.25">
      <c r="A17" s="210"/>
      <c r="B17" s="210" t="s">
        <v>247</v>
      </c>
      <c r="C17" s="210">
        <v>13</v>
      </c>
      <c r="D17" s="210"/>
      <c r="E17" s="210"/>
      <c r="F17" s="210"/>
      <c r="H17" s="81" t="s">
        <v>271</v>
      </c>
      <c r="I17" s="160" t="s">
        <v>282</v>
      </c>
      <c r="J17" s="160" t="s">
        <v>272</v>
      </c>
      <c r="K17" s="160" t="s">
        <v>287</v>
      </c>
      <c r="L17" s="160" t="s">
        <v>273</v>
      </c>
      <c r="M17" s="161" t="s">
        <v>281</v>
      </c>
      <c r="O17" s="210" t="s">
        <v>1003</v>
      </c>
      <c r="P17" s="297"/>
    </row>
    <row r="18" spans="1:16" x14ac:dyDescent="0.25">
      <c r="A18" s="210"/>
      <c r="B18" s="210" t="s">
        <v>239</v>
      </c>
      <c r="C18" s="210">
        <v>2212</v>
      </c>
      <c r="D18" s="210"/>
      <c r="E18" s="210"/>
      <c r="F18" s="210"/>
      <c r="H18" s="153" t="s">
        <v>274</v>
      </c>
      <c r="I18" s="146">
        <f>C28</f>
        <v>25</v>
      </c>
      <c r="J18" s="79">
        <f>C29</f>
        <v>0.92900000000000005</v>
      </c>
      <c r="K18" s="79">
        <f>C30</f>
        <v>8.9</v>
      </c>
      <c r="L18" s="79">
        <f>C31</f>
        <v>179</v>
      </c>
      <c r="M18" s="154">
        <f>C32</f>
        <v>190</v>
      </c>
      <c r="O18" s="210" t="s">
        <v>1011</v>
      </c>
      <c r="P18" s="296">
        <v>1915264</v>
      </c>
    </row>
    <row r="19" spans="1:16" x14ac:dyDescent="0.25">
      <c r="A19" s="210"/>
      <c r="B19" s="210" t="s">
        <v>1003</v>
      </c>
      <c r="C19" s="210"/>
      <c r="D19" s="210"/>
      <c r="E19" s="210"/>
      <c r="F19" s="210"/>
      <c r="H19" s="153" t="s">
        <v>275</v>
      </c>
      <c r="I19" s="146">
        <f>C48</f>
        <v>37.6</v>
      </c>
      <c r="J19" s="79">
        <f>C49</f>
        <v>0.81899999999999995</v>
      </c>
      <c r="K19" s="79">
        <f>C50</f>
        <v>3.1</v>
      </c>
      <c r="L19" s="79">
        <f>C51</f>
        <v>16</v>
      </c>
      <c r="M19" s="154">
        <f>C52</f>
        <v>309</v>
      </c>
      <c r="O19" s="210" t="s">
        <v>1012</v>
      </c>
      <c r="P19" s="296">
        <v>181754</v>
      </c>
    </row>
    <row r="20" spans="1:16" x14ac:dyDescent="0.25">
      <c r="A20" s="210"/>
      <c r="B20" s="210" t="s">
        <v>274</v>
      </c>
      <c r="C20" s="210"/>
      <c r="D20" s="210"/>
      <c r="E20" s="210"/>
      <c r="F20" s="210"/>
      <c r="H20" s="153" t="s">
        <v>276</v>
      </c>
      <c r="I20" s="146">
        <f>C68</f>
        <v>45.1</v>
      </c>
      <c r="J20" s="79">
        <f>C69</f>
        <v>0.79</v>
      </c>
      <c r="K20" s="79">
        <f>C70</f>
        <v>4.3</v>
      </c>
      <c r="L20" s="79">
        <f>C71</f>
        <v>14</v>
      </c>
      <c r="M20" s="154">
        <f>C72</f>
        <v>613</v>
      </c>
      <c r="O20" s="210" t="s">
        <v>1003</v>
      </c>
      <c r="P20" s="297"/>
    </row>
    <row r="21" spans="1:16" x14ac:dyDescent="0.25">
      <c r="A21" s="210"/>
      <c r="B21" s="210" t="s">
        <v>1003</v>
      </c>
      <c r="C21" s="210"/>
      <c r="D21" s="210"/>
      <c r="E21" s="210"/>
      <c r="F21" s="210"/>
      <c r="H21" s="153" t="s">
        <v>277</v>
      </c>
      <c r="I21" s="146">
        <f>C88</f>
        <v>77.3</v>
      </c>
      <c r="J21" s="79">
        <f>C89</f>
        <v>0.64300000000000002</v>
      </c>
      <c r="K21" s="79">
        <f>C90</f>
        <v>6.1</v>
      </c>
      <c r="L21" s="79">
        <f>C91</f>
        <v>8</v>
      </c>
      <c r="M21" s="154">
        <f>C92</f>
        <v>687</v>
      </c>
      <c r="O21" s="210" t="s">
        <v>1013</v>
      </c>
      <c r="P21" s="296">
        <v>281655</v>
      </c>
    </row>
    <row r="22" spans="1:16" x14ac:dyDescent="0.25">
      <c r="A22" s="210"/>
      <c r="B22" s="210" t="s">
        <v>250</v>
      </c>
      <c r="C22" s="210">
        <v>17.399999999999999</v>
      </c>
      <c r="D22" s="210"/>
      <c r="E22" s="210"/>
      <c r="F22" s="210"/>
      <c r="H22" s="153" t="s">
        <v>278</v>
      </c>
      <c r="I22" s="146">
        <f>C108</f>
        <v>95.9</v>
      </c>
      <c r="J22" s="79">
        <f>C109</f>
        <v>0.73099999999999998</v>
      </c>
      <c r="K22" s="79">
        <f>C110</f>
        <v>-6.5</v>
      </c>
      <c r="L22" s="79">
        <f>C111</f>
        <v>-5</v>
      </c>
      <c r="M22" s="154">
        <f>C112</f>
        <v>185</v>
      </c>
      <c r="O22" s="210" t="s">
        <v>1014</v>
      </c>
      <c r="P22" s="296">
        <v>37336</v>
      </c>
    </row>
    <row r="23" spans="1:16" x14ac:dyDescent="0.25">
      <c r="A23" s="210"/>
      <c r="B23" s="210" t="s">
        <v>236</v>
      </c>
      <c r="C23" s="210">
        <v>0.96299999999999997</v>
      </c>
      <c r="D23" s="210"/>
      <c r="E23" s="210"/>
      <c r="F23" s="210"/>
      <c r="H23" s="153" t="s">
        <v>280</v>
      </c>
      <c r="I23" s="146">
        <f>C128</f>
        <v>33.700000000000003</v>
      </c>
      <c r="J23" s="79">
        <f>C129</f>
        <v>0.97899999999999998</v>
      </c>
      <c r="K23" s="79">
        <f>C130</f>
        <v>17.8</v>
      </c>
      <c r="L23" s="79">
        <f>C131</f>
        <v>33</v>
      </c>
      <c r="M23" s="154">
        <f>C132</f>
        <v>28</v>
      </c>
      <c r="O23" s="210" t="s">
        <v>1015</v>
      </c>
      <c r="P23" s="296">
        <v>301891</v>
      </c>
    </row>
    <row r="24" spans="1:16" x14ac:dyDescent="0.25">
      <c r="A24" s="210"/>
      <c r="B24" s="210" t="s">
        <v>237</v>
      </c>
      <c r="C24" s="210">
        <v>6.6</v>
      </c>
      <c r="D24" s="210"/>
      <c r="E24" s="210"/>
      <c r="F24" s="210"/>
      <c r="H24" s="153" t="s">
        <v>279</v>
      </c>
      <c r="I24" s="146">
        <f>C148</f>
        <v>43.4</v>
      </c>
      <c r="J24" s="79">
        <f>C149</f>
        <v>0.877</v>
      </c>
      <c r="K24" s="79">
        <f>C150</f>
        <v>-1.7</v>
      </c>
      <c r="L24" s="79">
        <f>C151</f>
        <v>-7</v>
      </c>
      <c r="M24" s="154">
        <f>C152</f>
        <v>198</v>
      </c>
      <c r="O24" s="210" t="s">
        <v>1016</v>
      </c>
      <c r="P24" s="296">
        <v>19740</v>
      </c>
    </row>
    <row r="25" spans="1:16" x14ac:dyDescent="0.25">
      <c r="A25" s="210"/>
      <c r="B25" s="210" t="s">
        <v>238</v>
      </c>
      <c r="C25" s="210">
        <v>1456</v>
      </c>
      <c r="D25" s="210"/>
      <c r="E25" s="210"/>
      <c r="F25" s="210"/>
      <c r="H25" s="162" t="s">
        <v>286</v>
      </c>
      <c r="I25" s="200">
        <f>C256</f>
        <v>0.46899999999999997</v>
      </c>
      <c r="J25" s="163">
        <f>C10</f>
        <v>0.95799999999999996</v>
      </c>
      <c r="K25" s="163">
        <f>C11</f>
        <v>5.5</v>
      </c>
      <c r="L25" s="163">
        <f>C12</f>
        <v>23</v>
      </c>
      <c r="M25" s="164">
        <f>C13</f>
        <v>2210</v>
      </c>
      <c r="O25" s="210" t="s">
        <v>1017</v>
      </c>
      <c r="P25" s="296">
        <v>672390</v>
      </c>
    </row>
    <row r="26" spans="1:16" x14ac:dyDescent="0.25">
      <c r="A26" s="210"/>
      <c r="B26" s="210" t="s">
        <v>239</v>
      </c>
      <c r="C26" s="210">
        <v>214</v>
      </c>
      <c r="D26" s="210"/>
      <c r="E26" s="210"/>
      <c r="F26" s="210"/>
      <c r="O26" s="210" t="s">
        <v>1018</v>
      </c>
      <c r="P26" s="296">
        <v>89778</v>
      </c>
    </row>
    <row r="27" spans="1:16" x14ac:dyDescent="0.25">
      <c r="A27" s="210"/>
      <c r="B27" s="210" t="s">
        <v>1003</v>
      </c>
      <c r="C27" s="210"/>
      <c r="D27" s="210"/>
      <c r="E27" s="210"/>
      <c r="F27" s="210"/>
      <c r="H27" s="167" t="s">
        <v>285</v>
      </c>
      <c r="O27" s="210" t="s">
        <v>1019</v>
      </c>
      <c r="P27" s="296">
        <v>659327</v>
      </c>
    </row>
    <row r="28" spans="1:16" x14ac:dyDescent="0.25">
      <c r="A28" s="210"/>
      <c r="B28" s="210" t="s">
        <v>252</v>
      </c>
      <c r="C28" s="210">
        <v>25</v>
      </c>
      <c r="D28" s="210"/>
      <c r="E28" s="210"/>
      <c r="F28" s="210"/>
      <c r="H28" s="81" t="s">
        <v>271</v>
      </c>
      <c r="I28" s="160" t="s">
        <v>282</v>
      </c>
      <c r="J28" s="160" t="s">
        <v>272</v>
      </c>
      <c r="K28" s="160" t="s">
        <v>287</v>
      </c>
      <c r="L28" s="160" t="s">
        <v>273</v>
      </c>
      <c r="M28" s="161" t="s">
        <v>281</v>
      </c>
      <c r="O28" s="210" t="s">
        <v>1020</v>
      </c>
      <c r="P28" s="296">
        <v>34898</v>
      </c>
    </row>
    <row r="29" spans="1:16" x14ac:dyDescent="0.25">
      <c r="A29" s="210"/>
      <c r="B29" s="210" t="s">
        <v>241</v>
      </c>
      <c r="C29" s="210">
        <v>0.92900000000000005</v>
      </c>
      <c r="D29" s="210"/>
      <c r="E29" s="210"/>
      <c r="F29" s="210"/>
      <c r="H29" s="153" t="s">
        <v>274</v>
      </c>
      <c r="I29" s="146">
        <f>C34</f>
        <v>25.9</v>
      </c>
      <c r="J29" s="79">
        <f>C35</f>
        <v>0.91800000000000004</v>
      </c>
      <c r="K29" s="79">
        <f>C36</f>
        <v>12.3</v>
      </c>
      <c r="L29" s="79">
        <f>C37</f>
        <v>263</v>
      </c>
      <c r="M29" s="154">
        <f>C38</f>
        <v>192</v>
      </c>
      <c r="O29" s="210" t="s">
        <v>1003</v>
      </c>
      <c r="P29" s="295"/>
    </row>
    <row r="30" spans="1:16" x14ac:dyDescent="0.25">
      <c r="A30" s="210"/>
      <c r="B30" s="210" t="s">
        <v>242</v>
      </c>
      <c r="C30" s="210">
        <v>8.9</v>
      </c>
      <c r="D30" s="210"/>
      <c r="E30" s="210"/>
      <c r="F30" s="210"/>
      <c r="H30" s="153" t="s">
        <v>275</v>
      </c>
      <c r="I30" s="146">
        <f>C54</f>
        <v>38</v>
      </c>
      <c r="J30" s="79">
        <f>C55</f>
        <v>0.79100000000000004</v>
      </c>
      <c r="K30" s="79">
        <f>C56</f>
        <v>-4.3</v>
      </c>
      <c r="L30" s="79">
        <f>C57</f>
        <v>-28</v>
      </c>
      <c r="M30" s="154">
        <f>C58</f>
        <v>309</v>
      </c>
      <c r="O30" s="210" t="s">
        <v>1003</v>
      </c>
      <c r="P30" s="295"/>
    </row>
    <row r="31" spans="1:16" x14ac:dyDescent="0.25">
      <c r="A31" s="210"/>
      <c r="B31" s="210" t="s">
        <v>243</v>
      </c>
      <c r="C31" s="210">
        <v>179</v>
      </c>
      <c r="D31" s="210"/>
      <c r="E31" s="210"/>
      <c r="F31" s="210"/>
      <c r="H31" s="153" t="s">
        <v>276</v>
      </c>
      <c r="I31" s="146">
        <f>C74</f>
        <v>42.2</v>
      </c>
      <c r="J31" s="79">
        <f>C75</f>
        <v>0.748</v>
      </c>
      <c r="K31" s="79">
        <f>C76</f>
        <v>-3.5</v>
      </c>
      <c r="L31" s="79">
        <f>C77</f>
        <v>-14</v>
      </c>
      <c r="M31" s="154">
        <f>C78</f>
        <v>613</v>
      </c>
      <c r="O31" s="210" t="s">
        <v>1003</v>
      </c>
      <c r="P31" s="295"/>
    </row>
    <row r="32" spans="1:16" x14ac:dyDescent="0.25">
      <c r="A32" s="210"/>
      <c r="B32" s="210" t="s">
        <v>239</v>
      </c>
      <c r="C32" s="210">
        <v>190</v>
      </c>
      <c r="D32" s="210"/>
      <c r="E32" s="210"/>
      <c r="F32" s="210"/>
      <c r="H32" s="153" t="s">
        <v>277</v>
      </c>
      <c r="I32" s="146">
        <f>C94</f>
        <v>62</v>
      </c>
      <c r="J32" s="79">
        <f>C95</f>
        <v>0.67400000000000004</v>
      </c>
      <c r="K32" s="79">
        <f>C96</f>
        <v>-1.2</v>
      </c>
      <c r="L32" s="79">
        <f>C97</f>
        <v>-2</v>
      </c>
      <c r="M32" s="154">
        <f>C98</f>
        <v>687</v>
      </c>
      <c r="O32" s="294" t="s">
        <v>1021</v>
      </c>
      <c r="P32" s="295"/>
    </row>
    <row r="33" spans="1:16" x14ac:dyDescent="0.25">
      <c r="A33" s="210"/>
      <c r="B33" s="210" t="s">
        <v>1003</v>
      </c>
      <c r="C33" s="210"/>
      <c r="D33" s="210"/>
      <c r="E33" s="210"/>
      <c r="F33" s="210"/>
      <c r="H33" s="153" t="s">
        <v>278</v>
      </c>
      <c r="I33" s="146">
        <f>C114</f>
        <v>85.4</v>
      </c>
      <c r="J33" s="79">
        <f>C115</f>
        <v>0.72899999999999998</v>
      </c>
      <c r="K33" s="79">
        <f>C116</f>
        <v>-10.3</v>
      </c>
      <c r="L33" s="79">
        <f>C117</f>
        <v>-10</v>
      </c>
      <c r="M33" s="154">
        <f>C118</f>
        <v>185</v>
      </c>
      <c r="O33" s="210" t="s">
        <v>1003</v>
      </c>
      <c r="P33" s="295"/>
    </row>
    <row r="34" spans="1:16" x14ac:dyDescent="0.25">
      <c r="A34" s="210"/>
      <c r="B34" s="210" t="s">
        <v>254</v>
      </c>
      <c r="C34" s="210">
        <v>25.9</v>
      </c>
      <c r="D34" s="210"/>
      <c r="E34" s="210"/>
      <c r="F34" s="210"/>
      <c r="H34" s="153" t="s">
        <v>280</v>
      </c>
      <c r="I34" s="146">
        <f>C134</f>
        <v>41</v>
      </c>
      <c r="J34" s="79">
        <f>C135</f>
        <v>0.96399999999999997</v>
      </c>
      <c r="K34" s="79">
        <f>C136</f>
        <v>14</v>
      </c>
      <c r="L34" s="79">
        <f>C137</f>
        <v>31</v>
      </c>
      <c r="M34" s="154">
        <f>C138</f>
        <v>28</v>
      </c>
      <c r="O34" s="210" t="s">
        <v>1022</v>
      </c>
      <c r="P34" s="296">
        <v>17.8</v>
      </c>
    </row>
    <row r="35" spans="1:16" x14ac:dyDescent="0.25">
      <c r="A35" s="210"/>
      <c r="B35" s="210" t="s">
        <v>245</v>
      </c>
      <c r="C35" s="210">
        <v>0.91800000000000004</v>
      </c>
      <c r="D35" s="210"/>
      <c r="E35" s="210"/>
      <c r="F35" s="210"/>
      <c r="H35" s="155" t="s">
        <v>279</v>
      </c>
      <c r="I35" s="149">
        <f>C154</f>
        <v>39</v>
      </c>
      <c r="J35" s="38">
        <f>C155</f>
        <v>0.88600000000000001</v>
      </c>
      <c r="K35" s="38">
        <f>C156</f>
        <v>-0.3</v>
      </c>
      <c r="L35" s="38">
        <f>C157</f>
        <v>-1</v>
      </c>
      <c r="M35" s="156">
        <f>C158</f>
        <v>198</v>
      </c>
      <c r="O35" s="210" t="s">
        <v>1023</v>
      </c>
      <c r="P35" s="296">
        <v>9.9</v>
      </c>
    </row>
    <row r="36" spans="1:16" x14ac:dyDescent="0.25">
      <c r="A36" s="210"/>
      <c r="B36" s="210" t="s">
        <v>246</v>
      </c>
      <c r="C36" s="210">
        <v>12.3</v>
      </c>
      <c r="D36" s="210"/>
      <c r="E36" s="210"/>
      <c r="F36" s="210"/>
      <c r="H36" s="157" t="s">
        <v>286</v>
      </c>
      <c r="I36" s="199">
        <f>C257</f>
        <v>0.45200000000000001</v>
      </c>
      <c r="J36" s="158">
        <f>C15</f>
        <v>0.95199999999999996</v>
      </c>
      <c r="K36" s="158">
        <f>C16</f>
        <v>2.7</v>
      </c>
      <c r="L36" s="158">
        <f>C17</f>
        <v>13</v>
      </c>
      <c r="M36" s="159">
        <f>C18</f>
        <v>2212</v>
      </c>
      <c r="O36" s="210" t="s">
        <v>1024</v>
      </c>
      <c r="P36" s="296">
        <v>11</v>
      </c>
    </row>
    <row r="37" spans="1:16" x14ac:dyDescent="0.25">
      <c r="A37" s="210"/>
      <c r="B37" s="210" t="s">
        <v>247</v>
      </c>
      <c r="C37" s="210">
        <v>263</v>
      </c>
      <c r="D37" s="210"/>
      <c r="E37" s="210"/>
      <c r="F37" s="210"/>
      <c r="O37" s="210" t="s">
        <v>1025</v>
      </c>
      <c r="P37" s="296">
        <v>6.3</v>
      </c>
    </row>
    <row r="38" spans="1:16" x14ac:dyDescent="0.25">
      <c r="A38" s="210"/>
      <c r="B38" s="210" t="s">
        <v>239</v>
      </c>
      <c r="C38" s="210">
        <v>192</v>
      </c>
      <c r="D38" s="210"/>
      <c r="E38" s="210"/>
      <c r="F38" s="210"/>
      <c r="O38" s="210" t="s">
        <v>1026</v>
      </c>
      <c r="P38" s="296">
        <v>10.9</v>
      </c>
    </row>
    <row r="39" spans="1:16" ht="15.75" thickBot="1" x14ac:dyDescent="0.3">
      <c r="A39" s="210"/>
      <c r="B39" s="210" t="s">
        <v>1003</v>
      </c>
      <c r="C39" s="210"/>
      <c r="D39" s="210"/>
      <c r="E39" s="210"/>
      <c r="F39" s="210"/>
      <c r="O39" s="210" t="s">
        <v>1027</v>
      </c>
      <c r="P39" s="296">
        <v>6.2</v>
      </c>
    </row>
    <row r="40" spans="1:16" ht="30.75" thickBot="1" x14ac:dyDescent="0.3">
      <c r="A40" s="210"/>
      <c r="B40" s="210" t="s">
        <v>275</v>
      </c>
      <c r="C40" s="210"/>
      <c r="D40" s="210"/>
      <c r="E40" s="210"/>
      <c r="F40" s="210"/>
      <c r="H40" s="267" t="s">
        <v>708</v>
      </c>
      <c r="I40" s="268" t="s">
        <v>709</v>
      </c>
      <c r="J40" s="268" t="s">
        <v>710</v>
      </c>
      <c r="K40" s="269" t="s">
        <v>711</v>
      </c>
      <c r="L40" s="269" t="s">
        <v>712</v>
      </c>
      <c r="M40" s="270" t="s">
        <v>713</v>
      </c>
      <c r="O40" s="210" t="s">
        <v>1028</v>
      </c>
      <c r="P40" s="296">
        <v>9.4</v>
      </c>
    </row>
    <row r="41" spans="1:16" x14ac:dyDescent="0.25">
      <c r="A41" s="210"/>
      <c r="B41" s="210" t="s">
        <v>1003</v>
      </c>
      <c r="C41" s="210"/>
      <c r="D41" s="210"/>
      <c r="E41" s="210"/>
      <c r="F41" s="210"/>
      <c r="H41" s="244" t="s">
        <v>4</v>
      </c>
      <c r="I41" s="271">
        <v>281655</v>
      </c>
      <c r="J41" s="277">
        <f>I41/$J$47</f>
        <v>1.2953764642576266</v>
      </c>
      <c r="K41" s="272">
        <v>37336</v>
      </c>
      <c r="L41" s="272">
        <f>I41+K41</f>
        <v>318991</v>
      </c>
      <c r="M41" s="273">
        <f>L41/$L$45</f>
        <v>0.15211669921292886</v>
      </c>
      <c r="O41" s="210" t="s">
        <v>1029</v>
      </c>
      <c r="P41" s="296">
        <v>5.4</v>
      </c>
    </row>
    <row r="42" spans="1:16" x14ac:dyDescent="0.25">
      <c r="A42" s="210"/>
      <c r="B42" s="210" t="s">
        <v>250</v>
      </c>
      <c r="C42" s="210">
        <v>37.1</v>
      </c>
      <c r="D42" s="210"/>
      <c r="E42" s="210"/>
      <c r="F42" s="210"/>
      <c r="H42" s="244" t="s">
        <v>5</v>
      </c>
      <c r="I42" s="271">
        <v>301891</v>
      </c>
      <c r="J42" s="277">
        <f t="shared" ref="J42:J44" si="0">I42/$J$47</f>
        <v>1.3884450699302306</v>
      </c>
      <c r="K42" s="272">
        <v>19740</v>
      </c>
      <c r="L42" s="272">
        <f t="shared" ref="L42:L44" si="1">I42+K42</f>
        <v>321631</v>
      </c>
      <c r="M42" s="273">
        <f t="shared" ref="M42:M44" si="2">L42/$L$45</f>
        <v>0.15337563155246864</v>
      </c>
      <c r="O42" s="210" t="s">
        <v>1030</v>
      </c>
      <c r="P42" s="296">
        <v>32.6</v>
      </c>
    </row>
    <row r="43" spans="1:16" x14ac:dyDescent="0.25">
      <c r="A43" s="210"/>
      <c r="B43" s="210" t="s">
        <v>236</v>
      </c>
      <c r="C43" s="210">
        <v>0.77100000000000002</v>
      </c>
      <c r="D43" s="210"/>
      <c r="E43" s="210"/>
      <c r="F43" s="210"/>
      <c r="H43" s="244" t="s">
        <v>6</v>
      </c>
      <c r="I43" s="271">
        <v>672390</v>
      </c>
      <c r="J43" s="277">
        <f t="shared" si="0"/>
        <v>3.0924293224057289</v>
      </c>
      <c r="K43" s="272">
        <v>89778</v>
      </c>
      <c r="L43" s="272">
        <f t="shared" si="1"/>
        <v>762168</v>
      </c>
      <c r="M43" s="273">
        <f t="shared" si="2"/>
        <v>0.36345376642513288</v>
      </c>
      <c r="O43" s="210" t="s">
        <v>1031</v>
      </c>
      <c r="P43" s="296">
        <v>22.3</v>
      </c>
    </row>
    <row r="44" spans="1:16" x14ac:dyDescent="0.25">
      <c r="A44" s="210"/>
      <c r="B44" s="210" t="s">
        <v>237</v>
      </c>
      <c r="C44" s="210">
        <v>0.5</v>
      </c>
      <c r="D44" s="210"/>
      <c r="E44" s="210"/>
      <c r="F44" s="210"/>
      <c r="H44" s="244" t="s">
        <v>7</v>
      </c>
      <c r="I44" s="271">
        <v>659327</v>
      </c>
      <c r="J44" s="277">
        <f t="shared" si="0"/>
        <v>3.0323504928000147</v>
      </c>
      <c r="K44" s="272">
        <v>34898</v>
      </c>
      <c r="L44" s="272">
        <f t="shared" si="1"/>
        <v>694225</v>
      </c>
      <c r="M44" s="273">
        <f t="shared" si="2"/>
        <v>0.33105390280946967</v>
      </c>
      <c r="O44" s="210" t="s">
        <v>1032</v>
      </c>
      <c r="P44" s="296">
        <v>22.2</v>
      </c>
    </row>
    <row r="45" spans="1:16" ht="15.75" thickBot="1" x14ac:dyDescent="0.3">
      <c r="A45" s="210"/>
      <c r="B45" s="210" t="s">
        <v>238</v>
      </c>
      <c r="C45" s="210">
        <v>34</v>
      </c>
      <c r="D45" s="210"/>
      <c r="E45" s="210"/>
      <c r="F45" s="210"/>
      <c r="H45" s="250" t="s">
        <v>714</v>
      </c>
      <c r="I45" s="274">
        <f>SUM(I41:I44)</f>
        <v>1915263</v>
      </c>
      <c r="J45" s="278">
        <f>I45/$J$47</f>
        <v>8.8086013493936015</v>
      </c>
      <c r="K45" s="274">
        <f>SUM(K41:K44)</f>
        <v>181752</v>
      </c>
      <c r="L45" s="274">
        <f>SUM(L41:L44)</f>
        <v>2097015</v>
      </c>
      <c r="M45" s="275">
        <f>SUM(M41:M44)</f>
        <v>1</v>
      </c>
      <c r="O45" s="210" t="s">
        <v>1033</v>
      </c>
      <c r="P45" s="296">
        <v>16.899999999999999</v>
      </c>
    </row>
    <row r="46" spans="1:16" x14ac:dyDescent="0.25">
      <c r="A46" s="210"/>
      <c r="B46" s="210" t="s">
        <v>239</v>
      </c>
      <c r="C46" s="210">
        <v>379</v>
      </c>
      <c r="D46" s="210"/>
      <c r="E46" s="210"/>
      <c r="F46" s="210"/>
      <c r="O46" s="210" t="s">
        <v>1034</v>
      </c>
      <c r="P46" s="296">
        <v>21.9</v>
      </c>
    </row>
    <row r="47" spans="1:16" x14ac:dyDescent="0.25">
      <c r="A47" s="210"/>
      <c r="B47" s="210" t="s">
        <v>1003</v>
      </c>
      <c r="C47" s="210"/>
      <c r="D47" s="210"/>
      <c r="E47" s="210"/>
      <c r="F47" s="210"/>
      <c r="J47" s="276">
        <v>217431</v>
      </c>
      <c r="O47" s="210" t="s">
        <v>1035</v>
      </c>
      <c r="P47" s="296">
        <v>16.600000000000001</v>
      </c>
    </row>
    <row r="48" spans="1:16" x14ac:dyDescent="0.25">
      <c r="A48" s="210"/>
      <c r="B48" s="210" t="s">
        <v>252</v>
      </c>
      <c r="C48" s="210">
        <v>37.6</v>
      </c>
      <c r="D48" s="210"/>
      <c r="E48" s="210"/>
      <c r="F48" s="210"/>
      <c r="O48" s="210" t="s">
        <v>1036</v>
      </c>
      <c r="P48" s="296">
        <v>20.2</v>
      </c>
    </row>
    <row r="49" spans="1:16" x14ac:dyDescent="0.25">
      <c r="A49" s="210"/>
      <c r="B49" s="210" t="s">
        <v>241</v>
      </c>
      <c r="C49" s="210">
        <v>0.81899999999999995</v>
      </c>
      <c r="D49" s="210"/>
      <c r="E49" s="210"/>
      <c r="F49" s="210"/>
      <c r="O49" s="210" t="s">
        <v>1037</v>
      </c>
      <c r="P49" s="296">
        <v>15</v>
      </c>
    </row>
    <row r="50" spans="1:16" x14ac:dyDescent="0.25">
      <c r="A50" s="210"/>
      <c r="B50" s="210" t="s">
        <v>242</v>
      </c>
      <c r="C50" s="210">
        <v>3.1</v>
      </c>
      <c r="D50" s="210"/>
      <c r="E50" s="210"/>
      <c r="F50" s="210"/>
      <c r="O50" s="210" t="s">
        <v>1038</v>
      </c>
      <c r="P50" s="296">
        <v>31.1</v>
      </c>
    </row>
    <row r="51" spans="1:16" x14ac:dyDescent="0.25">
      <c r="A51" s="210"/>
      <c r="B51" s="210" t="s">
        <v>243</v>
      </c>
      <c r="C51" s="210">
        <v>16</v>
      </c>
      <c r="D51" s="210"/>
      <c r="E51" s="210"/>
      <c r="F51" s="210"/>
      <c r="O51" s="210" t="s">
        <v>1039</v>
      </c>
      <c r="P51" s="296">
        <v>21.9</v>
      </c>
    </row>
    <row r="52" spans="1:16" x14ac:dyDescent="0.25">
      <c r="A52" s="210"/>
      <c r="B52" s="210" t="s">
        <v>239</v>
      </c>
      <c r="C52" s="210">
        <v>309</v>
      </c>
      <c r="D52" s="210"/>
      <c r="E52" s="210"/>
      <c r="F52" s="210"/>
      <c r="O52" s="210" t="s">
        <v>1040</v>
      </c>
      <c r="P52" s="296">
        <v>19.5</v>
      </c>
    </row>
    <row r="53" spans="1:16" x14ac:dyDescent="0.25">
      <c r="A53" s="210"/>
      <c r="B53" s="210" t="s">
        <v>1003</v>
      </c>
      <c r="C53" s="210"/>
      <c r="D53" s="210"/>
      <c r="E53" s="210"/>
      <c r="F53" s="210"/>
      <c r="O53" s="210" t="s">
        <v>1041</v>
      </c>
      <c r="P53" s="296">
        <v>14.2</v>
      </c>
    </row>
    <row r="54" spans="1:16" x14ac:dyDescent="0.25">
      <c r="A54" s="210"/>
      <c r="B54" s="210" t="s">
        <v>254</v>
      </c>
      <c r="C54" s="210">
        <v>38</v>
      </c>
      <c r="D54" s="210"/>
      <c r="E54" s="210"/>
      <c r="F54" s="210"/>
      <c r="O54" s="210" t="s">
        <v>1042</v>
      </c>
      <c r="P54" s="296">
        <v>19.600000000000001</v>
      </c>
    </row>
    <row r="55" spans="1:16" x14ac:dyDescent="0.25">
      <c r="A55" s="210"/>
      <c r="B55" s="210" t="s">
        <v>245</v>
      </c>
      <c r="C55" s="210">
        <v>0.79100000000000004</v>
      </c>
      <c r="D55" s="210"/>
      <c r="E55" s="210"/>
      <c r="F55" s="210"/>
      <c r="O55" s="210" t="s">
        <v>1043</v>
      </c>
      <c r="P55" s="296">
        <v>14</v>
      </c>
    </row>
    <row r="56" spans="1:16" x14ac:dyDescent="0.25">
      <c r="A56" s="210"/>
      <c r="B56" s="210" t="s">
        <v>246</v>
      </c>
      <c r="C56" s="210">
        <v>-4.3</v>
      </c>
      <c r="D56" s="210"/>
      <c r="E56" s="210"/>
      <c r="F56" s="210"/>
      <c r="O56" s="210" t="s">
        <v>1044</v>
      </c>
      <c r="P56" s="296">
        <v>20.2</v>
      </c>
    </row>
    <row r="57" spans="1:16" x14ac:dyDescent="0.25">
      <c r="A57" s="210"/>
      <c r="B57" s="210" t="s">
        <v>247</v>
      </c>
      <c r="C57" s="210">
        <v>-28</v>
      </c>
      <c r="D57" s="210"/>
      <c r="E57" s="210"/>
      <c r="F57" s="210"/>
      <c r="O57" s="210" t="s">
        <v>1045</v>
      </c>
      <c r="P57" s="296">
        <v>15</v>
      </c>
    </row>
    <row r="58" spans="1:16" x14ac:dyDescent="0.25">
      <c r="A58" s="210"/>
      <c r="B58" s="210" t="s">
        <v>239</v>
      </c>
      <c r="C58" s="210">
        <v>309</v>
      </c>
      <c r="D58" s="210"/>
      <c r="E58" s="210"/>
      <c r="F58" s="210"/>
      <c r="O58" s="210" t="s">
        <v>1003</v>
      </c>
      <c r="P58" s="295"/>
    </row>
    <row r="59" spans="1:16" x14ac:dyDescent="0.25">
      <c r="A59" s="210"/>
      <c r="B59" s="210" t="s">
        <v>1003</v>
      </c>
      <c r="C59" s="210"/>
      <c r="D59" s="210"/>
      <c r="E59" s="210"/>
      <c r="F59" s="210"/>
      <c r="O59" s="210" t="s">
        <v>1003</v>
      </c>
      <c r="P59" s="295"/>
    </row>
    <row r="60" spans="1:16" x14ac:dyDescent="0.25">
      <c r="A60" s="210"/>
      <c r="B60" s="210" t="s">
        <v>276</v>
      </c>
      <c r="C60" s="210"/>
      <c r="D60" s="210"/>
      <c r="E60" s="210"/>
      <c r="F60" s="210"/>
      <c r="O60" s="210" t="s">
        <v>1003</v>
      </c>
      <c r="P60" s="295"/>
    </row>
    <row r="61" spans="1:16" x14ac:dyDescent="0.25">
      <c r="A61" s="210"/>
      <c r="B61" s="210" t="s">
        <v>1003</v>
      </c>
      <c r="C61" s="210"/>
      <c r="D61" s="210"/>
      <c r="E61" s="210"/>
      <c r="F61" s="210"/>
      <c r="O61" s="210" t="s">
        <v>1003</v>
      </c>
      <c r="P61" s="295"/>
    </row>
    <row r="62" spans="1:16" x14ac:dyDescent="0.25">
      <c r="A62" s="210"/>
      <c r="B62" s="210" t="s">
        <v>250</v>
      </c>
      <c r="C62" s="210">
        <v>41.3</v>
      </c>
      <c r="D62" s="210"/>
      <c r="E62" s="210"/>
      <c r="F62" s="210"/>
      <c r="O62" s="294" t="s">
        <v>1046</v>
      </c>
      <c r="P62" s="295"/>
    </row>
    <row r="63" spans="1:16" x14ac:dyDescent="0.25">
      <c r="A63" s="210"/>
      <c r="B63" s="210" t="s">
        <v>236</v>
      </c>
      <c r="C63" s="210">
        <v>0.752</v>
      </c>
      <c r="D63" s="210"/>
      <c r="E63" s="210"/>
      <c r="F63" s="210"/>
      <c r="O63" s="210" t="s">
        <v>1003</v>
      </c>
      <c r="P63" s="295"/>
    </row>
    <row r="64" spans="1:16" x14ac:dyDescent="0.25">
      <c r="A64" s="210"/>
      <c r="B64" s="210" t="s">
        <v>237</v>
      </c>
      <c r="C64" s="210">
        <v>1.9</v>
      </c>
      <c r="D64" s="210"/>
      <c r="E64" s="210"/>
      <c r="F64" s="210"/>
      <c r="O64" s="210" t="s">
        <v>1047</v>
      </c>
      <c r="P64" s="296">
        <v>350615</v>
      </c>
    </row>
    <row r="65" spans="1:16" x14ac:dyDescent="0.25">
      <c r="A65" s="210"/>
      <c r="B65" s="210" t="s">
        <v>238</v>
      </c>
      <c r="C65" s="210">
        <v>88</v>
      </c>
      <c r="D65" s="210"/>
      <c r="E65" s="210"/>
      <c r="F65" s="210"/>
      <c r="O65" s="210" t="s">
        <v>1048</v>
      </c>
      <c r="P65" s="296">
        <v>13257780</v>
      </c>
    </row>
    <row r="66" spans="1:16" x14ac:dyDescent="0.25">
      <c r="A66" s="210"/>
      <c r="B66" s="210" t="s">
        <v>239</v>
      </c>
      <c r="C66" s="210">
        <v>826</v>
      </c>
      <c r="D66" s="210"/>
      <c r="E66" s="210"/>
      <c r="F66" s="210"/>
      <c r="O66" s="210" t="s">
        <v>1003</v>
      </c>
      <c r="P66" s="295"/>
    </row>
    <row r="67" spans="1:16" x14ac:dyDescent="0.25">
      <c r="A67" s="210"/>
      <c r="B67" s="210" t="s">
        <v>1003</v>
      </c>
      <c r="C67" s="210"/>
      <c r="D67" s="210"/>
      <c r="E67" s="210"/>
      <c r="F67" s="210"/>
      <c r="O67" s="210" t="s">
        <v>1049</v>
      </c>
      <c r="P67" s="296">
        <v>92738</v>
      </c>
    </row>
    <row r="68" spans="1:16" x14ac:dyDescent="0.25">
      <c r="A68" s="210"/>
      <c r="B68" s="210" t="s">
        <v>252</v>
      </c>
      <c r="C68" s="210">
        <v>45.1</v>
      </c>
      <c r="D68" s="210"/>
      <c r="E68" s="210"/>
      <c r="F68" s="210"/>
      <c r="O68" s="210" t="s">
        <v>1050</v>
      </c>
      <c r="P68" s="296">
        <v>47139</v>
      </c>
    </row>
    <row r="69" spans="1:16" x14ac:dyDescent="0.25">
      <c r="A69" s="210"/>
      <c r="B69" s="210" t="s">
        <v>241</v>
      </c>
      <c r="C69" s="210">
        <v>0.79</v>
      </c>
      <c r="D69" s="210"/>
      <c r="E69" s="210"/>
      <c r="F69" s="210"/>
      <c r="O69" s="210" t="s">
        <v>1051</v>
      </c>
      <c r="P69" s="296">
        <v>105157</v>
      </c>
    </row>
    <row r="70" spans="1:16" x14ac:dyDescent="0.25">
      <c r="A70" s="210"/>
      <c r="B70" s="210" t="s">
        <v>242</v>
      </c>
      <c r="C70" s="210">
        <v>4.3</v>
      </c>
      <c r="D70" s="210"/>
      <c r="E70" s="210"/>
      <c r="F70" s="210"/>
      <c r="O70" s="210" t="s">
        <v>1052</v>
      </c>
      <c r="P70" s="296">
        <v>87002</v>
      </c>
    </row>
    <row r="71" spans="1:16" x14ac:dyDescent="0.25">
      <c r="A71" s="210"/>
      <c r="B71" s="210" t="s">
        <v>243</v>
      </c>
      <c r="C71" s="210">
        <v>14</v>
      </c>
      <c r="D71" s="210"/>
      <c r="E71" s="210"/>
      <c r="F71" s="210"/>
      <c r="O71" s="210" t="s">
        <v>1053</v>
      </c>
      <c r="P71" s="296">
        <v>18577</v>
      </c>
    </row>
    <row r="72" spans="1:16" x14ac:dyDescent="0.25">
      <c r="A72" s="210"/>
      <c r="B72" s="210" t="s">
        <v>239</v>
      </c>
      <c r="C72" s="210">
        <v>613</v>
      </c>
      <c r="D72" s="210"/>
      <c r="E72" s="210"/>
      <c r="F72" s="210"/>
      <c r="O72" s="210" t="s">
        <v>1054</v>
      </c>
      <c r="P72" s="296">
        <v>3299457</v>
      </c>
    </row>
    <row r="73" spans="1:16" x14ac:dyDescent="0.25">
      <c r="A73" s="210"/>
      <c r="B73" s="210" t="s">
        <v>1003</v>
      </c>
      <c r="C73" s="210"/>
      <c r="D73" s="210"/>
      <c r="E73" s="210"/>
      <c r="F73" s="210"/>
      <c r="O73" s="210" t="s">
        <v>1055</v>
      </c>
      <c r="P73" s="296">
        <v>1722984</v>
      </c>
    </row>
    <row r="74" spans="1:16" x14ac:dyDescent="0.25">
      <c r="A74" s="210"/>
      <c r="B74" s="210" t="s">
        <v>254</v>
      </c>
      <c r="C74" s="210">
        <v>42.2</v>
      </c>
      <c r="D74" s="210"/>
      <c r="E74" s="210"/>
      <c r="F74" s="210"/>
      <c r="O74" s="210" t="s">
        <v>1056</v>
      </c>
      <c r="P74" s="296">
        <v>3957080</v>
      </c>
    </row>
    <row r="75" spans="1:16" x14ac:dyDescent="0.25">
      <c r="A75" s="210"/>
      <c r="B75" s="210" t="s">
        <v>245</v>
      </c>
      <c r="C75" s="210">
        <v>0.748</v>
      </c>
      <c r="D75" s="210"/>
      <c r="E75" s="210"/>
      <c r="F75" s="210"/>
      <c r="O75" s="210" t="s">
        <v>1057</v>
      </c>
      <c r="P75" s="296">
        <v>3131294</v>
      </c>
    </row>
    <row r="76" spans="1:16" x14ac:dyDescent="0.25">
      <c r="A76" s="210"/>
      <c r="B76" s="210" t="s">
        <v>246</v>
      </c>
      <c r="C76" s="210">
        <v>-3.5</v>
      </c>
      <c r="D76" s="210"/>
      <c r="E76" s="210"/>
      <c r="F76" s="210"/>
      <c r="O76" s="210" t="s">
        <v>1058</v>
      </c>
      <c r="P76" s="296">
        <v>1146963</v>
      </c>
    </row>
    <row r="77" spans="1:16" x14ac:dyDescent="0.25">
      <c r="A77" s="210"/>
      <c r="B77" s="210" t="s">
        <v>247</v>
      </c>
      <c r="C77" s="210">
        <v>-14</v>
      </c>
      <c r="D77" s="210"/>
      <c r="E77" s="210"/>
      <c r="F77" s="210"/>
      <c r="O77" s="210" t="s">
        <v>1003</v>
      </c>
      <c r="P77" s="297"/>
    </row>
    <row r="78" spans="1:16" x14ac:dyDescent="0.25">
      <c r="A78" s="210"/>
      <c r="B78" s="210" t="s">
        <v>239</v>
      </c>
      <c r="C78" s="210">
        <v>613</v>
      </c>
      <c r="D78" s="210"/>
      <c r="E78" s="210"/>
      <c r="F78" s="210"/>
      <c r="O78" s="210" t="s">
        <v>1059</v>
      </c>
      <c r="P78" s="296">
        <v>2073046</v>
      </c>
    </row>
    <row r="79" spans="1:16" x14ac:dyDescent="0.25">
      <c r="A79" s="210"/>
      <c r="B79" s="210" t="s">
        <v>1003</v>
      </c>
      <c r="C79" s="210"/>
      <c r="D79" s="210"/>
      <c r="E79" s="210"/>
      <c r="F79" s="210"/>
      <c r="O79" s="210" t="s">
        <v>1060</v>
      </c>
      <c r="P79" s="296">
        <v>24075</v>
      </c>
    </row>
    <row r="80" spans="1:16" x14ac:dyDescent="0.25">
      <c r="A80" s="210"/>
      <c r="B80" s="210" t="s">
        <v>277</v>
      </c>
      <c r="C80" s="210"/>
      <c r="D80" s="210"/>
      <c r="E80" s="210"/>
      <c r="F80" s="210"/>
      <c r="O80" s="210" t="s">
        <v>1061</v>
      </c>
      <c r="P80" s="296">
        <v>0</v>
      </c>
    </row>
    <row r="81" spans="1:16" x14ac:dyDescent="0.25">
      <c r="A81" s="210"/>
      <c r="B81" s="210" t="s">
        <v>1003</v>
      </c>
      <c r="C81" s="210"/>
      <c r="D81" s="210"/>
      <c r="E81" s="210"/>
      <c r="F81" s="210"/>
      <c r="O81" s="210" t="s">
        <v>1003</v>
      </c>
      <c r="P81" s="295"/>
    </row>
    <row r="82" spans="1:16" x14ac:dyDescent="0.25">
      <c r="A82" s="210"/>
      <c r="B82" s="210" t="s">
        <v>250</v>
      </c>
      <c r="C82" s="210">
        <v>64.7</v>
      </c>
      <c r="D82" s="210"/>
      <c r="E82" s="210"/>
      <c r="F82" s="210"/>
      <c r="O82" s="210" t="s">
        <v>1062</v>
      </c>
      <c r="P82" s="296">
        <v>98.9</v>
      </c>
    </row>
    <row r="83" spans="1:16" x14ac:dyDescent="0.25">
      <c r="A83" s="210"/>
      <c r="B83" s="210" t="s">
        <v>236</v>
      </c>
      <c r="C83" s="210">
        <v>0.64900000000000002</v>
      </c>
      <c r="D83" s="210"/>
      <c r="E83" s="210"/>
      <c r="F83" s="210"/>
      <c r="O83" s="210" t="s">
        <v>1063</v>
      </c>
      <c r="P83" s="296">
        <v>1.1000000000000001</v>
      </c>
    </row>
    <row r="84" spans="1:16" x14ac:dyDescent="0.25">
      <c r="A84" s="210"/>
      <c r="B84" s="210" t="s">
        <v>237</v>
      </c>
      <c r="C84" s="210">
        <v>0.1</v>
      </c>
      <c r="D84" s="210"/>
      <c r="E84" s="210"/>
      <c r="F84" s="210"/>
      <c r="O84" s="210" t="s">
        <v>1064</v>
      </c>
      <c r="P84" s="296">
        <v>0</v>
      </c>
    </row>
    <row r="85" spans="1:16" x14ac:dyDescent="0.25">
      <c r="A85" s="210"/>
      <c r="B85" s="210" t="s">
        <v>238</v>
      </c>
      <c r="C85" s="210">
        <v>1</v>
      </c>
      <c r="D85" s="210"/>
      <c r="E85" s="210"/>
      <c r="F85" s="210"/>
      <c r="O85" s="210" t="s">
        <v>1003</v>
      </c>
      <c r="P85" s="295"/>
    </row>
    <row r="86" spans="1:16" x14ac:dyDescent="0.25">
      <c r="A86" s="210"/>
      <c r="B86" s="210" t="s">
        <v>239</v>
      </c>
      <c r="C86" s="210">
        <v>960</v>
      </c>
      <c r="D86" s="210"/>
      <c r="E86" s="210"/>
      <c r="F86" s="210"/>
      <c r="O86" s="210" t="s">
        <v>1065</v>
      </c>
      <c r="P86" s="296">
        <v>310091</v>
      </c>
    </row>
    <row r="87" spans="1:16" x14ac:dyDescent="0.25">
      <c r="A87" s="210"/>
      <c r="B87" s="210" t="s">
        <v>1003</v>
      </c>
      <c r="C87" s="210"/>
      <c r="D87" s="210"/>
      <c r="E87" s="210"/>
      <c r="F87" s="210"/>
      <c r="O87" s="210" t="s">
        <v>1066</v>
      </c>
      <c r="P87" s="296">
        <v>8941</v>
      </c>
    </row>
    <row r="88" spans="1:16" x14ac:dyDescent="0.25">
      <c r="A88" s="210"/>
      <c r="B88" s="210" t="s">
        <v>252</v>
      </c>
      <c r="C88" s="210">
        <v>77.3</v>
      </c>
      <c r="D88" s="210"/>
      <c r="E88" s="210"/>
      <c r="F88" s="210"/>
      <c r="O88" s="210" t="s">
        <v>1067</v>
      </c>
      <c r="P88" s="296">
        <v>0</v>
      </c>
    </row>
    <row r="89" spans="1:16" x14ac:dyDescent="0.25">
      <c r="A89" s="210"/>
      <c r="B89" s="210" t="s">
        <v>241</v>
      </c>
      <c r="C89" s="210">
        <v>0.64300000000000002</v>
      </c>
      <c r="D89" s="210"/>
      <c r="E89" s="210"/>
      <c r="F89" s="210"/>
      <c r="O89" s="210" t="s">
        <v>1068</v>
      </c>
      <c r="P89" s="296">
        <v>319064</v>
      </c>
    </row>
    <row r="90" spans="1:16" x14ac:dyDescent="0.25">
      <c r="A90" s="210"/>
      <c r="B90" s="210" t="s">
        <v>242</v>
      </c>
      <c r="C90" s="210">
        <v>6.1</v>
      </c>
      <c r="D90" s="210"/>
      <c r="E90" s="210"/>
      <c r="F90" s="210"/>
      <c r="O90" s="210" t="s">
        <v>1069</v>
      </c>
      <c r="P90" s="296">
        <v>2575</v>
      </c>
    </row>
    <row r="91" spans="1:16" x14ac:dyDescent="0.25">
      <c r="A91" s="210"/>
      <c r="B91" s="210" t="s">
        <v>243</v>
      </c>
      <c r="C91" s="210">
        <v>8</v>
      </c>
      <c r="D91" s="210"/>
      <c r="E91" s="210"/>
      <c r="F91" s="210"/>
      <c r="O91" s="210" t="s">
        <v>1070</v>
      </c>
      <c r="P91" s="296">
        <v>0</v>
      </c>
    </row>
    <row r="92" spans="1:16" x14ac:dyDescent="0.25">
      <c r="A92" s="210"/>
      <c r="B92" s="210" t="s">
        <v>239</v>
      </c>
      <c r="C92" s="210">
        <v>687</v>
      </c>
      <c r="D92" s="210"/>
      <c r="E92" s="210"/>
      <c r="F92" s="210"/>
      <c r="O92" s="210" t="s">
        <v>1071</v>
      </c>
      <c r="P92" s="296">
        <v>756544</v>
      </c>
    </row>
    <row r="93" spans="1:16" x14ac:dyDescent="0.25">
      <c r="A93" s="210"/>
      <c r="B93" s="210" t="s">
        <v>1003</v>
      </c>
      <c r="C93" s="210"/>
      <c r="D93" s="210"/>
      <c r="E93" s="210"/>
      <c r="F93" s="210"/>
      <c r="O93" s="210" t="s">
        <v>1072</v>
      </c>
      <c r="P93" s="296">
        <v>5676</v>
      </c>
    </row>
    <row r="94" spans="1:16" x14ac:dyDescent="0.25">
      <c r="A94" s="210"/>
      <c r="B94" s="210" t="s">
        <v>254</v>
      </c>
      <c r="C94" s="210">
        <v>62</v>
      </c>
      <c r="D94" s="210"/>
      <c r="E94" s="210"/>
      <c r="F94" s="210"/>
      <c r="O94" s="210" t="s">
        <v>1073</v>
      </c>
      <c r="P94" s="296">
        <v>0</v>
      </c>
    </row>
    <row r="95" spans="1:16" x14ac:dyDescent="0.25">
      <c r="A95" s="210"/>
      <c r="B95" s="210" t="s">
        <v>245</v>
      </c>
      <c r="C95" s="210">
        <v>0.67400000000000004</v>
      </c>
      <c r="D95" s="210"/>
      <c r="E95" s="210"/>
      <c r="F95" s="210"/>
      <c r="O95" s="210" t="s">
        <v>1074</v>
      </c>
      <c r="P95" s="296">
        <v>687345</v>
      </c>
    </row>
    <row r="96" spans="1:16" x14ac:dyDescent="0.25">
      <c r="A96" s="210"/>
      <c r="B96" s="210" t="s">
        <v>246</v>
      </c>
      <c r="C96" s="210">
        <v>-1.2</v>
      </c>
      <c r="D96" s="210"/>
      <c r="E96" s="210"/>
      <c r="F96" s="210"/>
      <c r="O96" s="210" t="s">
        <v>1075</v>
      </c>
      <c r="P96" s="296">
        <v>6880</v>
      </c>
    </row>
    <row r="97" spans="1:16" x14ac:dyDescent="0.25">
      <c r="A97" s="210"/>
      <c r="B97" s="210" t="s">
        <v>247</v>
      </c>
      <c r="C97" s="210">
        <v>-2</v>
      </c>
      <c r="D97" s="210"/>
      <c r="E97" s="210"/>
      <c r="F97" s="210"/>
      <c r="O97" s="210" t="s">
        <v>1076</v>
      </c>
      <c r="P97" s="296">
        <v>0</v>
      </c>
    </row>
    <row r="98" spans="1:16" x14ac:dyDescent="0.25">
      <c r="A98" s="210"/>
      <c r="B98" s="210" t="s">
        <v>239</v>
      </c>
      <c r="C98" s="210">
        <v>687</v>
      </c>
      <c r="D98" s="210"/>
      <c r="E98" s="210"/>
      <c r="F98" s="210"/>
      <c r="O98" s="210" t="s">
        <v>1003</v>
      </c>
      <c r="P98" s="295"/>
    </row>
    <row r="99" spans="1:16" x14ac:dyDescent="0.25">
      <c r="A99" s="210"/>
      <c r="B99" s="210" t="s">
        <v>1003</v>
      </c>
      <c r="C99" s="210"/>
      <c r="D99" s="210"/>
      <c r="E99" s="210"/>
      <c r="F99" s="210"/>
      <c r="O99" s="210" t="s">
        <v>1077</v>
      </c>
      <c r="P99" s="296">
        <v>97.2</v>
      </c>
    </row>
    <row r="100" spans="1:16" x14ac:dyDescent="0.25">
      <c r="A100" s="210"/>
      <c r="B100" s="210" t="s">
        <v>278</v>
      </c>
      <c r="C100" s="210"/>
      <c r="D100" s="210"/>
      <c r="E100" s="210"/>
      <c r="F100" s="210"/>
      <c r="O100" s="210" t="s">
        <v>1078</v>
      </c>
      <c r="P100" s="296">
        <v>2.8</v>
      </c>
    </row>
    <row r="101" spans="1:16" x14ac:dyDescent="0.25">
      <c r="A101" s="210"/>
      <c r="B101" s="210" t="s">
        <v>1003</v>
      </c>
      <c r="C101" s="210"/>
      <c r="D101" s="210"/>
      <c r="E101" s="210"/>
      <c r="F101" s="210"/>
      <c r="O101" s="210" t="s">
        <v>1079</v>
      </c>
      <c r="P101" s="296">
        <v>0</v>
      </c>
    </row>
    <row r="102" spans="1:16" x14ac:dyDescent="0.25">
      <c r="A102" s="210"/>
      <c r="B102" s="210" t="s">
        <v>250</v>
      </c>
      <c r="C102" s="210">
        <v>78.2</v>
      </c>
      <c r="D102" s="210"/>
      <c r="E102" s="210"/>
      <c r="F102" s="210"/>
      <c r="O102" s="210" t="s">
        <v>1080</v>
      </c>
      <c r="P102" s="296">
        <v>99.2</v>
      </c>
    </row>
    <row r="103" spans="1:16" x14ac:dyDescent="0.25">
      <c r="A103" s="210"/>
      <c r="B103" s="210" t="s">
        <v>236</v>
      </c>
      <c r="C103" s="210">
        <v>0.79300000000000004</v>
      </c>
      <c r="D103" s="210"/>
      <c r="E103" s="210"/>
      <c r="F103" s="210"/>
      <c r="O103" s="210" t="s">
        <v>1081</v>
      </c>
      <c r="P103" s="296">
        <v>0.8</v>
      </c>
    </row>
    <row r="104" spans="1:16" x14ac:dyDescent="0.25">
      <c r="A104" s="210"/>
      <c r="B104" s="210" t="s">
        <v>237</v>
      </c>
      <c r="C104" s="210">
        <v>-16.3</v>
      </c>
      <c r="D104" s="210"/>
      <c r="E104" s="210"/>
      <c r="F104" s="210"/>
      <c r="O104" s="210" t="s">
        <v>1082</v>
      </c>
      <c r="P104" s="296">
        <v>0</v>
      </c>
    </row>
    <row r="105" spans="1:16" x14ac:dyDescent="0.25">
      <c r="A105" s="210"/>
      <c r="B105" s="210" t="s">
        <v>238</v>
      </c>
      <c r="C105" s="210">
        <v>-166</v>
      </c>
      <c r="D105" s="210"/>
      <c r="E105" s="210"/>
      <c r="F105" s="210"/>
      <c r="O105" s="210" t="s">
        <v>1083</v>
      </c>
      <c r="P105" s="296">
        <v>99.3</v>
      </c>
    </row>
    <row r="106" spans="1:16" x14ac:dyDescent="0.25">
      <c r="A106" s="210"/>
      <c r="B106" s="210" t="s">
        <v>239</v>
      </c>
      <c r="C106" s="210">
        <v>312</v>
      </c>
      <c r="D106" s="210"/>
      <c r="E106" s="210"/>
      <c r="F106" s="210"/>
      <c r="O106" s="210" t="s">
        <v>1084</v>
      </c>
      <c r="P106" s="296">
        <v>0.7</v>
      </c>
    </row>
    <row r="107" spans="1:16" x14ac:dyDescent="0.25">
      <c r="A107" s="210"/>
      <c r="B107" s="210" t="s">
        <v>1003</v>
      </c>
      <c r="C107" s="210"/>
      <c r="D107" s="210"/>
      <c r="E107" s="210"/>
      <c r="F107" s="210"/>
      <c r="O107" s="210" t="s">
        <v>1085</v>
      </c>
      <c r="P107" s="296">
        <v>0</v>
      </c>
    </row>
    <row r="108" spans="1:16" x14ac:dyDescent="0.25">
      <c r="A108" s="210"/>
      <c r="B108" s="210" t="s">
        <v>252</v>
      </c>
      <c r="C108" s="210">
        <v>95.9</v>
      </c>
      <c r="D108" s="210"/>
      <c r="E108" s="210"/>
      <c r="F108" s="210"/>
      <c r="O108" s="210" t="s">
        <v>1086</v>
      </c>
      <c r="P108" s="296">
        <v>99</v>
      </c>
    </row>
    <row r="109" spans="1:16" x14ac:dyDescent="0.25">
      <c r="A109" s="210"/>
      <c r="B109" s="210" t="s">
        <v>241</v>
      </c>
      <c r="C109" s="210">
        <v>0.73099999999999998</v>
      </c>
      <c r="D109" s="210"/>
      <c r="E109" s="210"/>
      <c r="F109" s="210"/>
      <c r="O109" s="210" t="s">
        <v>1087</v>
      </c>
      <c r="P109" s="296">
        <v>1</v>
      </c>
    </row>
    <row r="110" spans="1:16" x14ac:dyDescent="0.25">
      <c r="A110" s="210"/>
      <c r="B110" s="210" t="s">
        <v>242</v>
      </c>
      <c r="C110" s="210">
        <v>-6.5</v>
      </c>
      <c r="D110" s="210"/>
      <c r="E110" s="210"/>
      <c r="F110" s="210"/>
      <c r="O110" s="210" t="s">
        <v>1088</v>
      </c>
      <c r="P110" s="296">
        <v>0</v>
      </c>
    </row>
    <row r="111" spans="1:16" x14ac:dyDescent="0.25">
      <c r="A111" s="210"/>
      <c r="B111" s="210" t="s">
        <v>243</v>
      </c>
      <c r="C111" s="210">
        <v>-5</v>
      </c>
      <c r="D111" s="210"/>
      <c r="E111" s="210"/>
      <c r="F111" s="210"/>
      <c r="O111" s="210" t="s">
        <v>1003</v>
      </c>
      <c r="P111" s="295"/>
    </row>
    <row r="112" spans="1:16" x14ac:dyDescent="0.25">
      <c r="A112" s="210"/>
      <c r="B112" s="210" t="s">
        <v>239</v>
      </c>
      <c r="C112" s="210">
        <v>185</v>
      </c>
      <c r="D112" s="210"/>
      <c r="E112" s="210"/>
      <c r="F112" s="210"/>
      <c r="O112" s="210" t="s">
        <v>1003</v>
      </c>
      <c r="P112" s="295"/>
    </row>
    <row r="113" spans="1:16" x14ac:dyDescent="0.25">
      <c r="A113" s="210"/>
      <c r="B113" s="210" t="s">
        <v>1003</v>
      </c>
      <c r="C113" s="210"/>
      <c r="D113" s="210"/>
      <c r="E113" s="210"/>
      <c r="F113" s="210"/>
      <c r="O113" s="210" t="s">
        <v>1003</v>
      </c>
      <c r="P113" s="295"/>
    </row>
    <row r="114" spans="1:16" x14ac:dyDescent="0.25">
      <c r="A114" s="210"/>
      <c r="B114" s="210" t="s">
        <v>254</v>
      </c>
      <c r="C114" s="210">
        <v>85.4</v>
      </c>
      <c r="D114" s="210"/>
      <c r="E114" s="210"/>
      <c r="F114" s="210"/>
      <c r="O114" s="294" t="s">
        <v>1089</v>
      </c>
      <c r="P114" s="295"/>
    </row>
    <row r="115" spans="1:16" x14ac:dyDescent="0.25">
      <c r="A115" s="210"/>
      <c r="B115" s="210" t="s">
        <v>245</v>
      </c>
      <c r="C115" s="210">
        <v>0.72899999999999998</v>
      </c>
      <c r="D115" s="210"/>
      <c r="E115" s="210"/>
      <c r="F115" s="210"/>
      <c r="O115" s="210" t="s">
        <v>1003</v>
      </c>
      <c r="P115" s="295"/>
    </row>
    <row r="116" spans="1:16" x14ac:dyDescent="0.25">
      <c r="A116" s="210"/>
      <c r="B116" s="210" t="s">
        <v>246</v>
      </c>
      <c r="C116" s="210">
        <v>-10.3</v>
      </c>
      <c r="D116" s="210"/>
      <c r="E116" s="210"/>
      <c r="F116" s="210"/>
      <c r="O116" s="214" t="s">
        <v>1090</v>
      </c>
      <c r="P116" s="295"/>
    </row>
    <row r="117" spans="1:16" x14ac:dyDescent="0.25">
      <c r="A117" s="210"/>
      <c r="B117" s="210" t="s">
        <v>247</v>
      </c>
      <c r="C117" s="210">
        <v>-10</v>
      </c>
      <c r="D117" s="210"/>
      <c r="E117" s="210"/>
      <c r="F117" s="210"/>
      <c r="O117" s="210" t="s">
        <v>1091</v>
      </c>
      <c r="P117" s="296">
        <v>12173760</v>
      </c>
    </row>
    <row r="118" spans="1:16" x14ac:dyDescent="0.25">
      <c r="A118" s="210"/>
      <c r="B118" s="210" t="s">
        <v>239</v>
      </c>
      <c r="C118" s="210">
        <v>185</v>
      </c>
      <c r="D118" s="210"/>
      <c r="E118" s="210"/>
      <c r="F118" s="210"/>
      <c r="O118" s="210" t="s">
        <v>1092</v>
      </c>
      <c r="P118" s="296">
        <v>1025378</v>
      </c>
    </row>
    <row r="119" spans="1:16" x14ac:dyDescent="0.25">
      <c r="A119" s="210"/>
      <c r="B119" s="210" t="s">
        <v>1003</v>
      </c>
      <c r="C119" s="210"/>
      <c r="D119" s="210"/>
      <c r="E119" s="210"/>
      <c r="F119" s="210"/>
      <c r="O119" s="210" t="s">
        <v>1093</v>
      </c>
      <c r="P119" s="296">
        <v>3.94</v>
      </c>
    </row>
    <row r="120" spans="1:16" x14ac:dyDescent="0.25">
      <c r="A120" s="210"/>
      <c r="B120" s="210" t="s">
        <v>280</v>
      </c>
      <c r="C120" s="210"/>
      <c r="D120" s="210"/>
      <c r="E120" s="210"/>
      <c r="F120" s="210"/>
      <c r="O120" s="210" t="s">
        <v>1094</v>
      </c>
      <c r="P120" s="296">
        <v>0.56000000000000005</v>
      </c>
    </row>
    <row r="121" spans="1:16" x14ac:dyDescent="0.25">
      <c r="A121" s="210"/>
      <c r="B121" s="210" t="s">
        <v>1003</v>
      </c>
      <c r="C121" s="210"/>
      <c r="D121" s="210"/>
      <c r="E121" s="210"/>
      <c r="F121" s="210"/>
      <c r="O121" s="210" t="s">
        <v>384</v>
      </c>
      <c r="P121" s="296">
        <v>8170</v>
      </c>
    </row>
    <row r="122" spans="1:16" x14ac:dyDescent="0.25">
      <c r="A122" s="210"/>
      <c r="B122" s="210" t="s">
        <v>250</v>
      </c>
      <c r="C122" s="210">
        <v>7.2</v>
      </c>
      <c r="D122" s="210"/>
      <c r="E122" s="210"/>
      <c r="F122" s="210"/>
      <c r="O122" s="210" t="s">
        <v>1003</v>
      </c>
      <c r="P122" s="295"/>
    </row>
    <row r="123" spans="1:16" x14ac:dyDescent="0.25">
      <c r="A123" s="210"/>
      <c r="B123" s="210" t="s">
        <v>236</v>
      </c>
      <c r="C123" s="210">
        <v>1</v>
      </c>
      <c r="D123" s="210"/>
      <c r="E123" s="210"/>
      <c r="F123" s="210"/>
      <c r="O123" s="210" t="s">
        <v>1095</v>
      </c>
      <c r="P123" s="296">
        <v>1163370</v>
      </c>
    </row>
    <row r="124" spans="1:16" x14ac:dyDescent="0.25">
      <c r="A124" s="210"/>
      <c r="B124" s="210" t="s">
        <v>237</v>
      </c>
      <c r="C124" s="210">
        <v>4.2</v>
      </c>
      <c r="D124" s="210"/>
      <c r="E124" s="210"/>
      <c r="F124" s="210"/>
      <c r="O124" s="210" t="s">
        <v>1096</v>
      </c>
      <c r="P124" s="296">
        <v>4.8</v>
      </c>
    </row>
    <row r="125" spans="1:16" x14ac:dyDescent="0.25">
      <c r="A125" s="210"/>
      <c r="B125" s="210" t="s">
        <v>238</v>
      </c>
      <c r="C125" s="210">
        <v>90</v>
      </c>
      <c r="D125" s="210"/>
      <c r="E125" s="210"/>
      <c r="F125" s="210"/>
      <c r="O125" s="210" t="s">
        <v>1097</v>
      </c>
      <c r="P125" s="296">
        <v>0.51</v>
      </c>
    </row>
    <row r="126" spans="1:16" x14ac:dyDescent="0.25">
      <c r="A126" s="210"/>
      <c r="B126" s="210" t="s">
        <v>239</v>
      </c>
      <c r="C126" s="210">
        <v>60</v>
      </c>
      <c r="D126" s="210"/>
      <c r="E126" s="210"/>
      <c r="F126" s="210"/>
      <c r="O126" s="210" t="s">
        <v>388</v>
      </c>
      <c r="P126" s="296">
        <v>10501</v>
      </c>
    </row>
    <row r="127" spans="1:16" x14ac:dyDescent="0.25">
      <c r="A127" s="210"/>
      <c r="B127" s="210" t="s">
        <v>1003</v>
      </c>
      <c r="C127" s="210"/>
      <c r="D127" s="210"/>
      <c r="E127" s="210"/>
      <c r="F127" s="210"/>
      <c r="O127" s="210" t="s">
        <v>1003</v>
      </c>
      <c r="P127" s="295"/>
    </row>
    <row r="128" spans="1:16" x14ac:dyDescent="0.25">
      <c r="A128" s="210"/>
      <c r="B128" s="210" t="s">
        <v>252</v>
      </c>
      <c r="C128" s="210">
        <v>33.700000000000003</v>
      </c>
      <c r="D128" s="210"/>
      <c r="E128" s="210"/>
      <c r="F128" s="210"/>
      <c r="O128" s="210" t="s">
        <v>1003</v>
      </c>
      <c r="P128" s="295"/>
    </row>
    <row r="129" spans="1:16" x14ac:dyDescent="0.25">
      <c r="A129" s="210"/>
      <c r="B129" s="210" t="s">
        <v>241</v>
      </c>
      <c r="C129" s="210">
        <v>0.97899999999999998</v>
      </c>
      <c r="D129" s="210"/>
      <c r="E129" s="210"/>
      <c r="F129" s="210"/>
      <c r="O129" s="214" t="s">
        <v>1098</v>
      </c>
      <c r="P129" s="295"/>
    </row>
    <row r="130" spans="1:16" x14ac:dyDescent="0.25">
      <c r="A130" s="210"/>
      <c r="B130" s="210" t="s">
        <v>242</v>
      </c>
      <c r="C130" s="210">
        <v>17.8</v>
      </c>
      <c r="D130" s="210"/>
      <c r="E130" s="210"/>
      <c r="F130" s="210"/>
      <c r="O130" s="210" t="s">
        <v>1092</v>
      </c>
      <c r="P130" s="296">
        <v>444264</v>
      </c>
    </row>
    <row r="131" spans="1:16" x14ac:dyDescent="0.25">
      <c r="A131" s="210"/>
      <c r="B131" s="210" t="s">
        <v>243</v>
      </c>
      <c r="C131" s="210">
        <v>33</v>
      </c>
      <c r="D131" s="210"/>
      <c r="E131" s="210"/>
      <c r="F131" s="210"/>
      <c r="O131" s="210" t="s">
        <v>1093</v>
      </c>
      <c r="P131" s="296">
        <v>6.01</v>
      </c>
    </row>
    <row r="132" spans="1:16" x14ac:dyDescent="0.25">
      <c r="A132" s="210"/>
      <c r="B132" s="210" t="s">
        <v>239</v>
      </c>
      <c r="C132" s="210">
        <v>28</v>
      </c>
      <c r="D132" s="210"/>
      <c r="E132" s="210"/>
      <c r="F132" s="210"/>
      <c r="O132" s="210" t="s">
        <v>1094</v>
      </c>
      <c r="P132" s="296">
        <v>1.06</v>
      </c>
    </row>
    <row r="133" spans="1:16" x14ac:dyDescent="0.25">
      <c r="A133" s="210"/>
      <c r="B133" s="210" t="s">
        <v>1003</v>
      </c>
      <c r="C133" s="210"/>
      <c r="D133" s="210"/>
      <c r="E133" s="210"/>
      <c r="F133" s="210"/>
      <c r="O133" s="210" t="s">
        <v>384</v>
      </c>
      <c r="P133" s="296">
        <v>441</v>
      </c>
    </row>
    <row r="134" spans="1:16" x14ac:dyDescent="0.25">
      <c r="A134" s="210"/>
      <c r="B134" s="210" t="s">
        <v>254</v>
      </c>
      <c r="C134" s="210">
        <v>41</v>
      </c>
      <c r="D134" s="210"/>
      <c r="E134" s="210"/>
      <c r="F134" s="210"/>
      <c r="O134" s="210" t="s">
        <v>1003</v>
      </c>
      <c r="P134" s="295"/>
    </row>
    <row r="135" spans="1:16" x14ac:dyDescent="0.25">
      <c r="A135" s="210"/>
      <c r="B135" s="210" t="s">
        <v>245</v>
      </c>
      <c r="C135" s="210">
        <v>0.96399999999999997</v>
      </c>
      <c r="D135" s="210"/>
      <c r="E135" s="210"/>
      <c r="F135" s="210"/>
      <c r="O135" s="210" t="s">
        <v>1095</v>
      </c>
      <c r="P135" s="296">
        <v>493384</v>
      </c>
    </row>
    <row r="136" spans="1:16" x14ac:dyDescent="0.25">
      <c r="A136" s="210"/>
      <c r="B136" s="210" t="s">
        <v>246</v>
      </c>
      <c r="C136" s="210">
        <v>14</v>
      </c>
      <c r="D136" s="210"/>
      <c r="E136" s="210"/>
      <c r="F136" s="210"/>
      <c r="O136" s="210" t="s">
        <v>1096</v>
      </c>
      <c r="P136" s="296">
        <v>7.84</v>
      </c>
    </row>
    <row r="137" spans="1:16" x14ac:dyDescent="0.25">
      <c r="A137" s="210"/>
      <c r="B137" s="210" t="s">
        <v>247</v>
      </c>
      <c r="C137" s="210">
        <v>31</v>
      </c>
      <c r="D137" s="210"/>
      <c r="E137" s="210"/>
      <c r="F137" s="210"/>
      <c r="O137" s="210" t="s">
        <v>1097</v>
      </c>
      <c r="P137" s="296">
        <v>0.91</v>
      </c>
    </row>
    <row r="138" spans="1:16" x14ac:dyDescent="0.25">
      <c r="A138" s="210"/>
      <c r="B138" s="210" t="s">
        <v>239</v>
      </c>
      <c r="C138" s="210">
        <v>28</v>
      </c>
      <c r="D138" s="210"/>
      <c r="E138" s="210"/>
      <c r="F138" s="210"/>
      <c r="O138" s="210" t="s">
        <v>388</v>
      </c>
      <c r="P138" s="296">
        <v>591</v>
      </c>
    </row>
    <row r="139" spans="1:16" x14ac:dyDescent="0.25">
      <c r="A139" s="210"/>
      <c r="B139" s="210" t="s">
        <v>1003</v>
      </c>
      <c r="C139" s="210"/>
      <c r="D139" s="210"/>
      <c r="E139" s="210"/>
      <c r="F139" s="210"/>
      <c r="O139" s="210" t="s">
        <v>1003</v>
      </c>
      <c r="P139" s="295"/>
    </row>
    <row r="140" spans="1:16" x14ac:dyDescent="0.25">
      <c r="A140" s="210"/>
      <c r="B140" s="210" t="s">
        <v>1101</v>
      </c>
      <c r="C140" s="210"/>
      <c r="D140" s="210"/>
      <c r="E140" s="210"/>
      <c r="F140" s="210"/>
      <c r="O140" s="210" t="s">
        <v>1003</v>
      </c>
      <c r="P140" s="295"/>
    </row>
    <row r="141" spans="1:16" x14ac:dyDescent="0.25">
      <c r="A141" s="210"/>
      <c r="B141" s="210" t="s">
        <v>1003</v>
      </c>
      <c r="C141" s="210"/>
      <c r="D141" s="210"/>
      <c r="E141" s="210"/>
      <c r="F141" s="210"/>
      <c r="O141" s="214" t="s">
        <v>275</v>
      </c>
      <c r="P141" s="295"/>
    </row>
    <row r="142" spans="1:16" x14ac:dyDescent="0.25">
      <c r="A142" s="210"/>
      <c r="B142" s="210" t="s">
        <v>250</v>
      </c>
      <c r="C142" s="210">
        <v>42.7</v>
      </c>
      <c r="D142" s="210"/>
      <c r="E142" s="210"/>
      <c r="F142" s="210"/>
      <c r="O142" s="210" t="s">
        <v>1092</v>
      </c>
      <c r="P142" s="296">
        <v>143668</v>
      </c>
    </row>
    <row r="143" spans="1:16" x14ac:dyDescent="0.25">
      <c r="A143" s="210"/>
      <c r="B143" s="210" t="s">
        <v>236</v>
      </c>
      <c r="C143" s="210">
        <v>0.85499999999999998</v>
      </c>
      <c r="D143" s="210"/>
      <c r="E143" s="210"/>
      <c r="F143" s="210"/>
      <c r="O143" s="210" t="s">
        <v>1093</v>
      </c>
      <c r="P143" s="296">
        <v>0.82</v>
      </c>
    </row>
    <row r="144" spans="1:16" x14ac:dyDescent="0.25">
      <c r="A144" s="210"/>
      <c r="B144" s="210" t="s">
        <v>237</v>
      </c>
      <c r="C144" s="210">
        <v>-3.4</v>
      </c>
      <c r="D144" s="210"/>
      <c r="E144" s="210"/>
      <c r="F144" s="210"/>
      <c r="O144" s="210" t="s">
        <v>1094</v>
      </c>
      <c r="P144" s="296">
        <v>0</v>
      </c>
    </row>
    <row r="145" spans="1:16" x14ac:dyDescent="0.25">
      <c r="A145" s="210"/>
      <c r="B145" s="210" t="s">
        <v>238</v>
      </c>
      <c r="C145" s="210">
        <v>-169</v>
      </c>
      <c r="D145" s="210"/>
      <c r="E145" s="210"/>
      <c r="F145" s="210"/>
      <c r="O145" s="210" t="s">
        <v>384</v>
      </c>
      <c r="P145" s="296">
        <v>2452</v>
      </c>
    </row>
    <row r="146" spans="1:16" x14ac:dyDescent="0.25">
      <c r="A146" s="210"/>
      <c r="B146" s="210" t="s">
        <v>239</v>
      </c>
      <c r="C146" s="210">
        <v>228</v>
      </c>
      <c r="D146" s="210"/>
      <c r="E146" s="210"/>
      <c r="F146" s="210"/>
      <c r="O146" s="210" t="s">
        <v>1003</v>
      </c>
      <c r="P146" s="295"/>
    </row>
    <row r="147" spans="1:16" x14ac:dyDescent="0.25">
      <c r="A147" s="210"/>
      <c r="B147" s="210" t="s">
        <v>1003</v>
      </c>
      <c r="C147" s="210"/>
      <c r="D147" s="210"/>
      <c r="E147" s="210"/>
      <c r="F147" s="210"/>
      <c r="O147" s="210" t="s">
        <v>1095</v>
      </c>
      <c r="P147" s="296">
        <v>167195</v>
      </c>
    </row>
    <row r="148" spans="1:16" x14ac:dyDescent="0.25">
      <c r="A148" s="210"/>
      <c r="B148" s="210" t="s">
        <v>252</v>
      </c>
      <c r="C148" s="210">
        <v>43.4</v>
      </c>
      <c r="D148" s="210"/>
      <c r="E148" s="210"/>
      <c r="F148" s="210"/>
      <c r="O148" s="210" t="s">
        <v>1096</v>
      </c>
      <c r="P148" s="296">
        <v>0.55000000000000004</v>
      </c>
    </row>
    <row r="149" spans="1:16" x14ac:dyDescent="0.25">
      <c r="A149" s="210"/>
      <c r="B149" s="210" t="s">
        <v>241</v>
      </c>
      <c r="C149" s="210">
        <v>0.877</v>
      </c>
      <c r="D149" s="210"/>
      <c r="E149" s="210"/>
      <c r="F149" s="210"/>
      <c r="O149" s="210" t="s">
        <v>1097</v>
      </c>
      <c r="P149" s="296">
        <v>0</v>
      </c>
    </row>
    <row r="150" spans="1:16" x14ac:dyDescent="0.25">
      <c r="A150" s="210"/>
      <c r="B150" s="210" t="s">
        <v>242</v>
      </c>
      <c r="C150" s="210">
        <v>-1.7</v>
      </c>
      <c r="D150" s="210"/>
      <c r="E150" s="210"/>
      <c r="F150" s="210"/>
      <c r="O150" s="210" t="s">
        <v>388</v>
      </c>
      <c r="P150" s="296">
        <v>3379</v>
      </c>
    </row>
    <row r="151" spans="1:16" x14ac:dyDescent="0.25">
      <c r="A151" s="210"/>
      <c r="B151" s="210" t="s">
        <v>243</v>
      </c>
      <c r="C151" s="210">
        <v>-7</v>
      </c>
      <c r="D151" s="210"/>
      <c r="E151" s="210"/>
      <c r="F151" s="210"/>
      <c r="O151" s="210" t="s">
        <v>1003</v>
      </c>
      <c r="P151" s="295"/>
    </row>
    <row r="152" spans="1:16" x14ac:dyDescent="0.25">
      <c r="A152" s="210"/>
      <c r="B152" s="210" t="s">
        <v>239</v>
      </c>
      <c r="C152" s="210">
        <v>198</v>
      </c>
      <c r="D152" s="210"/>
      <c r="E152" s="210"/>
      <c r="F152" s="210"/>
      <c r="O152" s="210" t="s">
        <v>1003</v>
      </c>
      <c r="P152" s="295"/>
    </row>
    <row r="153" spans="1:16" x14ac:dyDescent="0.25">
      <c r="A153" s="210"/>
      <c r="B153" s="210" t="s">
        <v>1003</v>
      </c>
      <c r="C153" s="210"/>
      <c r="D153" s="210"/>
      <c r="E153" s="210"/>
      <c r="F153" s="210"/>
      <c r="O153" s="214" t="s">
        <v>276</v>
      </c>
      <c r="P153" s="295"/>
    </row>
    <row r="154" spans="1:16" x14ac:dyDescent="0.25">
      <c r="A154" s="210"/>
      <c r="B154" s="210" t="s">
        <v>254</v>
      </c>
      <c r="C154" s="210">
        <v>39</v>
      </c>
      <c r="D154" s="210"/>
      <c r="E154" s="210"/>
      <c r="F154" s="210"/>
      <c r="O154" s="210" t="s">
        <v>1092</v>
      </c>
      <c r="P154" s="296">
        <v>196955</v>
      </c>
    </row>
    <row r="155" spans="1:16" x14ac:dyDescent="0.25">
      <c r="A155" s="210"/>
      <c r="B155" s="210" t="s">
        <v>245</v>
      </c>
      <c r="C155" s="210">
        <v>0.88600000000000001</v>
      </c>
      <c r="D155" s="210"/>
      <c r="E155" s="210"/>
      <c r="F155" s="210"/>
      <c r="O155" s="210" t="s">
        <v>1093</v>
      </c>
      <c r="P155" s="296">
        <v>3.19</v>
      </c>
    </row>
    <row r="156" spans="1:16" x14ac:dyDescent="0.25">
      <c r="A156" s="210"/>
      <c r="B156" s="210" t="s">
        <v>246</v>
      </c>
      <c r="C156" s="210">
        <v>-0.3</v>
      </c>
      <c r="D156" s="210"/>
      <c r="E156" s="210"/>
      <c r="F156" s="210"/>
      <c r="O156" s="210" t="s">
        <v>1094</v>
      </c>
      <c r="P156" s="296">
        <v>0</v>
      </c>
    </row>
    <row r="157" spans="1:16" x14ac:dyDescent="0.25">
      <c r="A157" s="210"/>
      <c r="B157" s="210" t="s">
        <v>247</v>
      </c>
      <c r="C157" s="210">
        <v>-1</v>
      </c>
      <c r="D157" s="210"/>
      <c r="E157" s="210"/>
      <c r="F157" s="210"/>
      <c r="O157" s="210" t="s">
        <v>384</v>
      </c>
      <c r="P157" s="296">
        <v>3247</v>
      </c>
    </row>
    <row r="158" spans="1:16" x14ac:dyDescent="0.25">
      <c r="A158" s="210"/>
      <c r="B158" s="210" t="s">
        <v>239</v>
      </c>
      <c r="C158" s="210">
        <v>198</v>
      </c>
      <c r="D158" s="210"/>
      <c r="E158" s="210"/>
      <c r="F158" s="210"/>
      <c r="O158" s="210" t="s">
        <v>1003</v>
      </c>
      <c r="P158" s="295"/>
    </row>
    <row r="159" spans="1:16" x14ac:dyDescent="0.25">
      <c r="A159" s="210"/>
      <c r="B159" s="210" t="s">
        <v>1003</v>
      </c>
      <c r="C159" s="210"/>
      <c r="D159" s="210"/>
      <c r="E159" s="210"/>
      <c r="F159" s="210"/>
      <c r="O159" s="210" t="s">
        <v>1095</v>
      </c>
      <c r="P159" s="296">
        <v>226274</v>
      </c>
    </row>
    <row r="160" spans="1:16" x14ac:dyDescent="0.25">
      <c r="A160" s="210"/>
      <c r="B160" s="210" t="s">
        <v>1003</v>
      </c>
      <c r="C160" s="210"/>
      <c r="D160" s="210"/>
      <c r="E160" s="210"/>
      <c r="F160" s="210"/>
      <c r="O160" s="210" t="s">
        <v>1096</v>
      </c>
      <c r="P160" s="296">
        <v>3.38</v>
      </c>
    </row>
    <row r="161" spans="1:16" x14ac:dyDescent="0.25">
      <c r="A161" s="210"/>
      <c r="B161" s="210" t="s">
        <v>1102</v>
      </c>
      <c r="C161" s="210"/>
      <c r="D161" s="210"/>
      <c r="E161" s="210"/>
      <c r="F161" s="210"/>
      <c r="O161" s="210" t="s">
        <v>1097</v>
      </c>
      <c r="P161" s="296">
        <v>0.1</v>
      </c>
    </row>
    <row r="162" spans="1:16" x14ac:dyDescent="0.25">
      <c r="A162" s="210"/>
      <c r="B162" s="210" t="s">
        <v>1003</v>
      </c>
      <c r="C162" s="210"/>
      <c r="D162" s="210"/>
      <c r="E162" s="210"/>
      <c r="F162" s="210"/>
      <c r="O162" s="210" t="s">
        <v>388</v>
      </c>
      <c r="P162" s="296">
        <v>4153</v>
      </c>
    </row>
    <row r="163" spans="1:16" x14ac:dyDescent="0.25">
      <c r="A163" s="210"/>
      <c r="B163" s="210" t="s">
        <v>1003</v>
      </c>
      <c r="C163" s="210"/>
      <c r="D163" s="210"/>
      <c r="E163" s="210"/>
      <c r="F163" s="210"/>
      <c r="O163" s="210" t="s">
        <v>1003</v>
      </c>
      <c r="P163" s="295"/>
    </row>
    <row r="164" spans="1:16" x14ac:dyDescent="0.25">
      <c r="A164" s="210"/>
      <c r="B164" s="210" t="s">
        <v>1103</v>
      </c>
      <c r="C164" s="210">
        <v>0.4</v>
      </c>
      <c r="D164" s="210"/>
      <c r="E164" s="210"/>
      <c r="F164" s="210"/>
      <c r="O164" s="210" t="s">
        <v>1003</v>
      </c>
      <c r="P164" s="295"/>
    </row>
    <row r="165" spans="1:16" x14ac:dyDescent="0.25">
      <c r="A165" s="210"/>
      <c r="B165" s="210" t="s">
        <v>1104</v>
      </c>
      <c r="C165" s="210">
        <v>1.33</v>
      </c>
      <c r="D165" s="210"/>
      <c r="E165" s="210"/>
      <c r="F165" s="210"/>
      <c r="O165" s="214" t="s">
        <v>277</v>
      </c>
      <c r="P165" s="295"/>
    </row>
    <row r="166" spans="1:16" x14ac:dyDescent="0.25">
      <c r="A166" s="210"/>
      <c r="B166" s="210" t="s">
        <v>1105</v>
      </c>
      <c r="C166" s="210">
        <v>11.87</v>
      </c>
      <c r="D166" s="210"/>
      <c r="E166" s="210"/>
      <c r="F166" s="210"/>
      <c r="O166" s="210" t="s">
        <v>1092</v>
      </c>
      <c r="P166" s="296">
        <v>144490</v>
      </c>
    </row>
    <row r="167" spans="1:16" x14ac:dyDescent="0.25">
      <c r="A167" s="210"/>
      <c r="B167" s="210" t="s">
        <v>239</v>
      </c>
      <c r="C167" s="210">
        <v>750</v>
      </c>
      <c r="D167" s="210"/>
      <c r="E167" s="210"/>
      <c r="F167" s="210"/>
      <c r="O167" s="210" t="s">
        <v>1093</v>
      </c>
      <c r="P167" s="296">
        <v>1.86</v>
      </c>
    </row>
    <row r="168" spans="1:16" x14ac:dyDescent="0.25">
      <c r="A168" s="210"/>
      <c r="B168" s="210" t="s">
        <v>1003</v>
      </c>
      <c r="C168" s="210"/>
      <c r="D168" s="210"/>
      <c r="E168" s="210"/>
      <c r="F168" s="210"/>
      <c r="O168" s="210" t="s">
        <v>1094</v>
      </c>
      <c r="P168" s="296">
        <v>0</v>
      </c>
    </row>
    <row r="169" spans="1:16" x14ac:dyDescent="0.25">
      <c r="A169" s="210"/>
      <c r="B169" s="210" t="s">
        <v>1106</v>
      </c>
      <c r="C169" s="210">
        <v>0.53</v>
      </c>
      <c r="D169" s="210"/>
      <c r="E169" s="210"/>
      <c r="F169" s="210"/>
      <c r="O169" s="210" t="s">
        <v>384</v>
      </c>
      <c r="P169" s="296">
        <v>973</v>
      </c>
    </row>
    <row r="170" spans="1:16" x14ac:dyDescent="0.25">
      <c r="A170" s="210"/>
      <c r="B170" s="210" t="s">
        <v>1107</v>
      </c>
      <c r="C170" s="210">
        <v>2.27</v>
      </c>
      <c r="D170" s="210"/>
      <c r="E170" s="210"/>
      <c r="F170" s="210"/>
      <c r="O170" s="210" t="s">
        <v>1003</v>
      </c>
      <c r="P170" s="295"/>
    </row>
    <row r="171" spans="1:16" x14ac:dyDescent="0.25">
      <c r="A171" s="210"/>
      <c r="B171" s="210" t="s">
        <v>1108</v>
      </c>
      <c r="C171" s="210">
        <v>22.27</v>
      </c>
      <c r="D171" s="210"/>
      <c r="E171" s="210"/>
      <c r="F171" s="210"/>
      <c r="O171" s="210" t="s">
        <v>1095</v>
      </c>
      <c r="P171" s="296">
        <v>165288</v>
      </c>
    </row>
    <row r="172" spans="1:16" x14ac:dyDescent="0.25">
      <c r="A172" s="210"/>
      <c r="B172" s="210" t="s">
        <v>239</v>
      </c>
      <c r="C172" s="210">
        <v>750</v>
      </c>
      <c r="D172" s="210"/>
      <c r="E172" s="210"/>
      <c r="F172" s="210"/>
      <c r="O172" s="210" t="s">
        <v>1096</v>
      </c>
      <c r="P172" s="296">
        <v>1.71</v>
      </c>
    </row>
    <row r="173" spans="1:16" x14ac:dyDescent="0.25">
      <c r="A173" s="210"/>
      <c r="B173" s="210" t="s">
        <v>1003</v>
      </c>
      <c r="C173" s="210"/>
      <c r="D173" s="210"/>
      <c r="E173" s="210"/>
      <c r="F173" s="210"/>
      <c r="O173" s="210" t="s">
        <v>1097</v>
      </c>
      <c r="P173" s="296">
        <v>0</v>
      </c>
    </row>
    <row r="174" spans="1:16" x14ac:dyDescent="0.25">
      <c r="A174" s="210"/>
      <c r="B174" s="210" t="s">
        <v>274</v>
      </c>
      <c r="C174" s="210"/>
      <c r="D174" s="210"/>
      <c r="E174" s="210"/>
      <c r="F174" s="210"/>
      <c r="O174" s="210" t="s">
        <v>388</v>
      </c>
      <c r="P174" s="296">
        <v>1080</v>
      </c>
    </row>
    <row r="175" spans="1:16" x14ac:dyDescent="0.25">
      <c r="A175" s="210"/>
      <c r="B175" s="210" t="s">
        <v>1109</v>
      </c>
      <c r="C175" s="210">
        <v>5196900</v>
      </c>
      <c r="D175" s="210"/>
      <c r="E175" s="210"/>
      <c r="F175" s="210"/>
      <c r="O175" s="210" t="s">
        <v>1003</v>
      </c>
      <c r="P175" s="295"/>
    </row>
    <row r="176" spans="1:16" x14ac:dyDescent="0.25">
      <c r="A176" s="210"/>
      <c r="B176" s="210" t="s">
        <v>1003</v>
      </c>
      <c r="C176" s="210"/>
      <c r="D176" s="210"/>
      <c r="E176" s="210"/>
      <c r="F176" s="210"/>
      <c r="O176" s="210" t="s">
        <v>1003</v>
      </c>
      <c r="P176" s="295"/>
    </row>
    <row r="177" spans="1:16" x14ac:dyDescent="0.25">
      <c r="A177" s="210"/>
      <c r="B177" s="210" t="s">
        <v>275</v>
      </c>
      <c r="C177" s="210"/>
      <c r="D177" s="210"/>
      <c r="E177" s="210"/>
      <c r="F177" s="210"/>
      <c r="O177" s="214" t="s">
        <v>278</v>
      </c>
      <c r="P177" s="295"/>
    </row>
    <row r="178" spans="1:16" x14ac:dyDescent="0.25">
      <c r="A178" s="210"/>
      <c r="B178" s="210" t="s">
        <v>1109</v>
      </c>
      <c r="C178" s="210">
        <v>1796723</v>
      </c>
      <c r="D178" s="210"/>
      <c r="E178" s="210"/>
      <c r="F178" s="210"/>
      <c r="O178" s="210" t="s">
        <v>1092</v>
      </c>
      <c r="P178" s="296">
        <v>67781</v>
      </c>
    </row>
    <row r="179" spans="1:16" x14ac:dyDescent="0.25">
      <c r="A179" s="210"/>
      <c r="B179" s="210" t="s">
        <v>1003</v>
      </c>
      <c r="C179" s="210"/>
      <c r="D179" s="210"/>
      <c r="E179" s="210"/>
      <c r="F179" s="210"/>
      <c r="O179" s="210" t="s">
        <v>1093</v>
      </c>
      <c r="P179" s="296">
        <v>3.52</v>
      </c>
    </row>
    <row r="180" spans="1:16" x14ac:dyDescent="0.25">
      <c r="A180" s="210"/>
      <c r="B180" s="210" t="s">
        <v>276</v>
      </c>
      <c r="C180" s="210"/>
      <c r="D180" s="210"/>
      <c r="E180" s="210"/>
      <c r="F180" s="210"/>
      <c r="O180" s="210" t="s">
        <v>1094</v>
      </c>
      <c r="P180" s="296">
        <v>0.66</v>
      </c>
    </row>
    <row r="181" spans="1:16" x14ac:dyDescent="0.25">
      <c r="A181" s="210"/>
      <c r="B181" s="210" t="s">
        <v>1109</v>
      </c>
      <c r="C181" s="210">
        <v>2444999</v>
      </c>
      <c r="D181" s="210"/>
      <c r="E181" s="210"/>
      <c r="F181" s="210"/>
      <c r="O181" s="210" t="s">
        <v>384</v>
      </c>
      <c r="P181" s="296">
        <v>663</v>
      </c>
    </row>
    <row r="182" spans="1:16" x14ac:dyDescent="0.25">
      <c r="A182" s="210"/>
      <c r="B182" s="210" t="s">
        <v>1003</v>
      </c>
      <c r="C182" s="210"/>
      <c r="D182" s="210"/>
      <c r="E182" s="210"/>
      <c r="F182" s="210"/>
      <c r="O182" s="210" t="s">
        <v>1003</v>
      </c>
      <c r="P182" s="295"/>
    </row>
    <row r="183" spans="1:16" x14ac:dyDescent="0.25">
      <c r="A183" s="210"/>
      <c r="B183" s="210" t="s">
        <v>277</v>
      </c>
      <c r="C183" s="210"/>
      <c r="D183" s="210"/>
      <c r="E183" s="210"/>
      <c r="F183" s="210"/>
      <c r="O183" s="210" t="s">
        <v>1095</v>
      </c>
      <c r="P183" s="296">
        <v>78545</v>
      </c>
    </row>
    <row r="184" spans="1:16" x14ac:dyDescent="0.25">
      <c r="A184" s="210"/>
      <c r="B184" s="210" t="s">
        <v>1109</v>
      </c>
      <c r="C184" s="210">
        <v>1625190</v>
      </c>
      <c r="D184" s="210"/>
      <c r="E184" s="210"/>
      <c r="F184" s="210"/>
      <c r="O184" s="210" t="s">
        <v>1096</v>
      </c>
      <c r="P184" s="296">
        <v>5.53</v>
      </c>
    </row>
    <row r="185" spans="1:16" x14ac:dyDescent="0.25">
      <c r="A185" s="210"/>
      <c r="B185" s="210" t="s">
        <v>1003</v>
      </c>
      <c r="C185" s="210"/>
      <c r="D185" s="210"/>
      <c r="E185" s="210"/>
      <c r="F185" s="210"/>
      <c r="O185" s="210" t="s">
        <v>1097</v>
      </c>
      <c r="P185" s="296">
        <v>1.43</v>
      </c>
    </row>
    <row r="186" spans="1:16" x14ac:dyDescent="0.25">
      <c r="A186" s="210"/>
      <c r="B186" s="210" t="s">
        <v>278</v>
      </c>
      <c r="C186" s="210"/>
      <c r="D186" s="210"/>
      <c r="E186" s="210"/>
      <c r="F186" s="210"/>
      <c r="O186" s="210" t="s">
        <v>388</v>
      </c>
      <c r="P186" s="296">
        <v>913</v>
      </c>
    </row>
    <row r="187" spans="1:16" x14ac:dyDescent="0.25">
      <c r="A187" s="210"/>
      <c r="B187" s="210" t="s">
        <v>1109</v>
      </c>
      <c r="C187" s="210">
        <v>781626</v>
      </c>
      <c r="D187" s="210"/>
      <c r="E187" s="210"/>
      <c r="F187" s="210"/>
      <c r="O187" s="210" t="s">
        <v>1003</v>
      </c>
      <c r="P187" s="295"/>
    </row>
    <row r="188" spans="1:16" x14ac:dyDescent="0.25">
      <c r="A188" s="210"/>
      <c r="B188" s="210" t="s">
        <v>1003</v>
      </c>
      <c r="C188" s="210"/>
      <c r="D188" s="210"/>
      <c r="E188" s="210"/>
      <c r="F188" s="210"/>
      <c r="O188" s="210" t="s">
        <v>1003</v>
      </c>
      <c r="P188" s="295"/>
    </row>
    <row r="189" spans="1:16" x14ac:dyDescent="0.25">
      <c r="A189" s="210"/>
      <c r="B189" s="210" t="s">
        <v>279</v>
      </c>
      <c r="C189" s="210"/>
      <c r="D189" s="210"/>
      <c r="E189" s="210"/>
      <c r="F189" s="210"/>
      <c r="O189" s="214" t="s">
        <v>279</v>
      </c>
      <c r="P189" s="295"/>
    </row>
    <row r="190" spans="1:16" x14ac:dyDescent="0.25">
      <c r="A190" s="210"/>
      <c r="B190" s="210" t="s">
        <v>1109</v>
      </c>
      <c r="C190" s="210">
        <v>328320</v>
      </c>
      <c r="D190" s="210"/>
      <c r="E190" s="210"/>
      <c r="F190" s="210"/>
      <c r="O190" s="210" t="s">
        <v>1092</v>
      </c>
      <c r="P190" s="296">
        <v>28216</v>
      </c>
    </row>
    <row r="191" spans="1:16" x14ac:dyDescent="0.25">
      <c r="A191" s="210"/>
      <c r="B191" s="210" t="s">
        <v>1003</v>
      </c>
      <c r="C191" s="210"/>
      <c r="D191" s="210"/>
      <c r="E191" s="210"/>
      <c r="F191" s="210"/>
      <c r="O191" s="210" t="s">
        <v>1093</v>
      </c>
      <c r="P191" s="296">
        <v>4.5599999999999996</v>
      </c>
    </row>
    <row r="192" spans="1:16" x14ac:dyDescent="0.25">
      <c r="A192" s="210"/>
      <c r="B192" s="210" t="s">
        <v>1003</v>
      </c>
      <c r="C192" s="210"/>
      <c r="D192" s="210"/>
      <c r="E192" s="210"/>
      <c r="F192" s="210"/>
      <c r="O192" s="210" t="s">
        <v>1094</v>
      </c>
      <c r="P192" s="296">
        <v>2.11</v>
      </c>
    </row>
    <row r="193" spans="1:16" x14ac:dyDescent="0.25">
      <c r="A193" s="210"/>
      <c r="B193" s="210" t="s">
        <v>274</v>
      </c>
      <c r="C193" s="210"/>
      <c r="D193" s="210"/>
      <c r="E193" s="210"/>
      <c r="F193" s="210"/>
      <c r="O193" s="210" t="s">
        <v>384</v>
      </c>
      <c r="P193" s="296">
        <v>392</v>
      </c>
    </row>
    <row r="194" spans="1:16" x14ac:dyDescent="0.25">
      <c r="A194" s="210"/>
      <c r="B194" s="210" t="s">
        <v>1109</v>
      </c>
      <c r="C194" s="210">
        <v>4283335</v>
      </c>
      <c r="D194" s="210"/>
      <c r="E194" s="210"/>
      <c r="F194" s="210"/>
      <c r="O194" s="210" t="s">
        <v>1003</v>
      </c>
      <c r="P194" s="295"/>
    </row>
    <row r="195" spans="1:16" x14ac:dyDescent="0.25">
      <c r="A195" s="210"/>
      <c r="B195" s="210" t="s">
        <v>1003</v>
      </c>
      <c r="C195" s="210"/>
      <c r="D195" s="210"/>
      <c r="E195" s="210"/>
      <c r="F195" s="210"/>
      <c r="O195" s="210" t="s">
        <v>1095</v>
      </c>
      <c r="P195" s="296">
        <v>32681</v>
      </c>
    </row>
    <row r="196" spans="1:16" x14ac:dyDescent="0.25">
      <c r="A196" s="210"/>
      <c r="B196" s="210" t="s">
        <v>275</v>
      </c>
      <c r="C196" s="210"/>
      <c r="D196" s="210"/>
      <c r="E196" s="210"/>
      <c r="F196" s="210"/>
      <c r="O196" s="210" t="s">
        <v>1096</v>
      </c>
      <c r="P196" s="296">
        <v>4.6900000000000004</v>
      </c>
    </row>
    <row r="197" spans="1:16" x14ac:dyDescent="0.25">
      <c r="A197" s="210"/>
      <c r="B197" s="210" t="s">
        <v>1109</v>
      </c>
      <c r="C197" s="210">
        <v>1426660</v>
      </c>
      <c r="D197" s="210"/>
      <c r="E197" s="210"/>
      <c r="F197" s="210"/>
      <c r="O197" s="210" t="s">
        <v>1097</v>
      </c>
      <c r="P197" s="296">
        <v>0.38</v>
      </c>
    </row>
    <row r="198" spans="1:16" x14ac:dyDescent="0.25">
      <c r="A198" s="210"/>
      <c r="B198" s="210" t="s">
        <v>1003</v>
      </c>
      <c r="C198" s="210"/>
      <c r="D198" s="210"/>
      <c r="E198" s="210"/>
      <c r="F198" s="210"/>
      <c r="O198" s="210" t="s">
        <v>388</v>
      </c>
      <c r="P198" s="296">
        <v>384</v>
      </c>
    </row>
    <row r="199" spans="1:16" x14ac:dyDescent="0.25">
      <c r="A199" s="210"/>
      <c r="B199" s="210" t="s">
        <v>276</v>
      </c>
      <c r="C199" s="210"/>
      <c r="D199" s="210"/>
      <c r="E199" s="210"/>
      <c r="F199" s="210"/>
      <c r="O199" s="210" t="s">
        <v>1003</v>
      </c>
      <c r="P199" s="295"/>
    </row>
    <row r="200" spans="1:16" x14ac:dyDescent="0.25">
      <c r="A200" s="210"/>
      <c r="B200" s="210" t="s">
        <v>1109</v>
      </c>
      <c r="C200" s="210">
        <v>2077324</v>
      </c>
      <c r="D200" s="210"/>
      <c r="E200" s="210"/>
      <c r="F200" s="210"/>
      <c r="O200" s="210" t="s">
        <v>1003</v>
      </c>
      <c r="P200" s="295"/>
    </row>
    <row r="201" spans="1:16" x14ac:dyDescent="0.25">
      <c r="A201" s="210"/>
      <c r="B201" s="210" t="s">
        <v>1003</v>
      </c>
      <c r="C201" s="210"/>
      <c r="D201" s="210"/>
      <c r="E201" s="210"/>
      <c r="F201" s="210"/>
      <c r="O201" s="294" t="s">
        <v>1099</v>
      </c>
      <c r="P201" s="295"/>
    </row>
    <row r="202" spans="1:16" x14ac:dyDescent="0.25">
      <c r="A202" s="210"/>
      <c r="B202" s="210" t="s">
        <v>277</v>
      </c>
      <c r="C202" s="210"/>
      <c r="D202" s="210"/>
      <c r="E202" s="210"/>
      <c r="F202" s="210"/>
      <c r="O202" s="210" t="s">
        <v>1003</v>
      </c>
      <c r="P202" s="295"/>
    </row>
    <row r="203" spans="1:16" x14ac:dyDescent="0.25">
      <c r="A203" s="210"/>
      <c r="B203" s="210" t="s">
        <v>1109</v>
      </c>
      <c r="C203" s="210">
        <v>730981</v>
      </c>
      <c r="D203" s="210"/>
      <c r="E203" s="210"/>
      <c r="F203" s="210"/>
      <c r="O203" s="214" t="s">
        <v>1100</v>
      </c>
      <c r="P203" s="295"/>
    </row>
    <row r="204" spans="1:16" x14ac:dyDescent="0.25">
      <c r="A204" s="210"/>
      <c r="B204" s="210" t="s">
        <v>1003</v>
      </c>
      <c r="C204" s="210"/>
      <c r="D204" s="210"/>
      <c r="E204" s="210"/>
      <c r="F204" s="210"/>
      <c r="O204" s="210" t="s">
        <v>1003</v>
      </c>
      <c r="P204" s="295"/>
    </row>
    <row r="205" spans="1:16" x14ac:dyDescent="0.25">
      <c r="A205" s="210"/>
      <c r="B205" s="210" t="s">
        <v>278</v>
      </c>
      <c r="C205" s="210"/>
      <c r="D205" s="210"/>
      <c r="E205" s="210"/>
      <c r="F205" s="210"/>
      <c r="O205" s="210" t="s">
        <v>236</v>
      </c>
      <c r="P205" s="296">
        <v>0.96</v>
      </c>
    </row>
    <row r="206" spans="1:16" x14ac:dyDescent="0.25">
      <c r="A206" s="210"/>
      <c r="B206" s="210" t="s">
        <v>1109</v>
      </c>
      <c r="C206" s="210">
        <v>307859</v>
      </c>
      <c r="D206" s="210"/>
      <c r="E206" s="210"/>
      <c r="F206" s="210"/>
      <c r="O206" s="210" t="s">
        <v>237</v>
      </c>
      <c r="P206" s="296">
        <v>2.2000000000000002</v>
      </c>
    </row>
    <row r="207" spans="1:16" x14ac:dyDescent="0.25">
      <c r="A207" s="210"/>
      <c r="B207" s="210" t="s">
        <v>1003</v>
      </c>
      <c r="C207" s="210"/>
      <c r="D207" s="210"/>
      <c r="E207" s="210"/>
      <c r="F207" s="210"/>
      <c r="O207" s="210" t="s">
        <v>238</v>
      </c>
      <c r="P207" s="296">
        <v>105</v>
      </c>
    </row>
    <row r="208" spans="1:16" x14ac:dyDescent="0.25">
      <c r="A208" s="210"/>
      <c r="B208" s="210" t="s">
        <v>279</v>
      </c>
      <c r="C208" s="210"/>
      <c r="D208" s="210"/>
      <c r="E208" s="210"/>
      <c r="F208" s="210"/>
      <c r="O208" s="210" t="s">
        <v>239</v>
      </c>
      <c r="P208" s="296">
        <v>2979</v>
      </c>
    </row>
    <row r="209" spans="1:16" x14ac:dyDescent="0.25">
      <c r="A209" s="210"/>
      <c r="B209" s="210" t="s">
        <v>1109</v>
      </c>
      <c r="C209" s="210">
        <v>307356</v>
      </c>
      <c r="D209" s="210"/>
      <c r="E209" s="210"/>
      <c r="F209" s="210"/>
      <c r="O209" s="210" t="s">
        <v>1003</v>
      </c>
      <c r="P209" s="295"/>
    </row>
    <row r="210" spans="1:16" x14ac:dyDescent="0.25">
      <c r="A210" s="210"/>
      <c r="B210" s="210"/>
      <c r="C210" s="210"/>
      <c r="D210" s="210"/>
      <c r="E210" s="210"/>
      <c r="F210" s="210"/>
      <c r="O210" s="210" t="s">
        <v>241</v>
      </c>
      <c r="P210" s="296">
        <v>0.95799999999999996</v>
      </c>
    </row>
    <row r="211" spans="1:16" x14ac:dyDescent="0.25">
      <c r="A211" s="210"/>
      <c r="B211" s="210" t="s">
        <v>270</v>
      </c>
      <c r="C211" s="210"/>
      <c r="D211" s="210"/>
      <c r="E211" s="210"/>
      <c r="F211" s="210"/>
      <c r="O211" s="210" t="s">
        <v>242</v>
      </c>
      <c r="P211" s="296">
        <v>5.5</v>
      </c>
    </row>
    <row r="212" spans="1:16" x14ac:dyDescent="0.25">
      <c r="A212" s="210"/>
      <c r="B212" s="210"/>
      <c r="C212" s="210"/>
      <c r="D212" s="210"/>
      <c r="E212" s="210"/>
      <c r="F212" s="210"/>
      <c r="O212" s="210" t="s">
        <v>243</v>
      </c>
      <c r="P212" s="296">
        <v>23</v>
      </c>
    </row>
    <row r="213" spans="1:16" x14ac:dyDescent="0.25">
      <c r="A213" s="210"/>
      <c r="B213" s="210" t="s">
        <v>403</v>
      </c>
      <c r="C213" s="210"/>
      <c r="D213" s="210"/>
      <c r="E213" s="210"/>
      <c r="F213" s="210"/>
      <c r="O213" s="210" t="s">
        <v>239</v>
      </c>
      <c r="P213" s="296">
        <v>2210</v>
      </c>
    </row>
    <row r="214" spans="1:16" x14ac:dyDescent="0.25">
      <c r="A214" s="210"/>
      <c r="B214" s="210"/>
      <c r="C214" s="210"/>
      <c r="D214" s="210"/>
      <c r="E214" s="210"/>
      <c r="F214" s="210"/>
      <c r="O214" s="210" t="s">
        <v>1003</v>
      </c>
      <c r="P214" s="295"/>
    </row>
    <row r="215" spans="1:16" x14ac:dyDescent="0.25">
      <c r="A215" s="210"/>
      <c r="B215" s="210"/>
      <c r="C215" s="210"/>
      <c r="D215" s="210"/>
      <c r="E215" s="210"/>
      <c r="F215" s="210"/>
      <c r="O215" s="210" t="s">
        <v>245</v>
      </c>
      <c r="P215" s="296">
        <v>0.95199999999999996</v>
      </c>
    </row>
    <row r="216" spans="1:16" x14ac:dyDescent="0.25">
      <c r="A216" s="210"/>
      <c r="B216" s="210"/>
      <c r="C216" s="210"/>
      <c r="D216" s="210"/>
      <c r="E216" s="210"/>
      <c r="F216" s="210"/>
      <c r="O216" s="210" t="s">
        <v>246</v>
      </c>
      <c r="P216" s="296">
        <v>2.7</v>
      </c>
    </row>
    <row r="217" spans="1:16" x14ac:dyDescent="0.25">
      <c r="A217" s="210"/>
      <c r="B217" s="210"/>
      <c r="C217" s="210"/>
      <c r="D217" s="210"/>
      <c r="E217" s="210"/>
      <c r="F217" s="210"/>
      <c r="O217" s="210" t="s">
        <v>247</v>
      </c>
      <c r="P217" s="296">
        <v>13</v>
      </c>
    </row>
    <row r="218" spans="1:16" x14ac:dyDescent="0.25">
      <c r="A218" s="210"/>
      <c r="B218" s="210" t="s">
        <v>249</v>
      </c>
      <c r="C218" s="210"/>
      <c r="D218" s="210"/>
      <c r="E218" s="210"/>
      <c r="F218" s="210"/>
      <c r="O218" s="210" t="s">
        <v>239</v>
      </c>
      <c r="P218" s="296">
        <v>2212</v>
      </c>
    </row>
    <row r="219" spans="1:16" x14ac:dyDescent="0.25">
      <c r="A219" s="210"/>
      <c r="B219" s="210"/>
      <c r="C219" s="210"/>
      <c r="D219" s="210"/>
      <c r="E219" s="210"/>
      <c r="F219" s="210"/>
      <c r="O219" s="210" t="s">
        <v>1003</v>
      </c>
      <c r="P219" s="295"/>
    </row>
    <row r="220" spans="1:16" x14ac:dyDescent="0.25">
      <c r="A220" s="210"/>
      <c r="B220" s="210" t="s">
        <v>403</v>
      </c>
      <c r="C220" s="210"/>
      <c r="D220" s="210"/>
      <c r="E220" s="210"/>
      <c r="F220" s="210"/>
      <c r="O220" s="214" t="s">
        <v>274</v>
      </c>
      <c r="P220" s="295"/>
    </row>
    <row r="221" spans="1:16" x14ac:dyDescent="0.25">
      <c r="A221" s="210"/>
      <c r="B221" s="210"/>
      <c r="C221" s="210"/>
      <c r="D221" s="210"/>
      <c r="E221" s="210"/>
      <c r="F221" s="210"/>
      <c r="O221" s="210" t="s">
        <v>1003</v>
      </c>
      <c r="P221" s="295"/>
    </row>
    <row r="222" spans="1:16" x14ac:dyDescent="0.25">
      <c r="A222" s="210"/>
      <c r="B222" s="210"/>
      <c r="C222" s="210"/>
      <c r="D222" s="210"/>
      <c r="E222" s="210"/>
      <c r="F222" s="210"/>
      <c r="O222" s="210" t="s">
        <v>250</v>
      </c>
      <c r="P222" s="296">
        <v>17.399999999999999</v>
      </c>
    </row>
    <row r="223" spans="1:16" x14ac:dyDescent="0.25">
      <c r="A223" s="210"/>
      <c r="B223" s="210"/>
      <c r="C223" s="210"/>
      <c r="D223" s="210"/>
      <c r="E223" s="210"/>
      <c r="F223" s="210"/>
      <c r="O223" s="210" t="s">
        <v>236</v>
      </c>
      <c r="P223" s="296">
        <v>0.96299999999999997</v>
      </c>
    </row>
    <row r="224" spans="1:16" x14ac:dyDescent="0.25">
      <c r="A224" s="210"/>
      <c r="B224" s="210" t="s">
        <v>256</v>
      </c>
      <c r="C224" s="210"/>
      <c r="D224" s="210"/>
      <c r="E224" s="210"/>
      <c r="F224" s="210"/>
      <c r="O224" s="210" t="s">
        <v>237</v>
      </c>
      <c r="P224" s="296">
        <v>6.6</v>
      </c>
    </row>
    <row r="225" spans="1:16" x14ac:dyDescent="0.25">
      <c r="A225" s="210"/>
      <c r="B225" s="210"/>
      <c r="C225" s="210"/>
      <c r="D225" s="210"/>
      <c r="E225" s="210"/>
      <c r="F225" s="210"/>
      <c r="O225" s="210" t="s">
        <v>238</v>
      </c>
      <c r="P225" s="296">
        <v>1456</v>
      </c>
    </row>
    <row r="226" spans="1:16" x14ac:dyDescent="0.25">
      <c r="A226" s="210"/>
      <c r="B226" s="210" t="s">
        <v>403</v>
      </c>
      <c r="C226" s="210"/>
      <c r="D226" s="210"/>
      <c r="E226" s="210"/>
      <c r="F226" s="210"/>
      <c r="O226" s="210" t="s">
        <v>239</v>
      </c>
      <c r="P226" s="296">
        <v>214</v>
      </c>
    </row>
    <row r="227" spans="1:16" x14ac:dyDescent="0.25">
      <c r="A227" s="210"/>
      <c r="B227" s="210"/>
      <c r="C227" s="210"/>
      <c r="D227" s="210"/>
      <c r="E227" s="210"/>
      <c r="F227" s="210"/>
      <c r="O227" s="210" t="s">
        <v>1003</v>
      </c>
      <c r="P227" s="295"/>
    </row>
    <row r="228" spans="1:16" x14ac:dyDescent="0.25">
      <c r="A228" s="210"/>
      <c r="B228" s="210"/>
      <c r="C228" s="210"/>
      <c r="D228" s="210"/>
      <c r="E228" s="210"/>
      <c r="F228" s="210"/>
      <c r="O228" s="210" t="s">
        <v>252</v>
      </c>
      <c r="P228" s="296">
        <v>25</v>
      </c>
    </row>
    <row r="229" spans="1:16" x14ac:dyDescent="0.25">
      <c r="A229" s="210"/>
      <c r="B229" s="210"/>
      <c r="C229" s="210"/>
      <c r="D229" s="210"/>
      <c r="E229" s="210"/>
      <c r="F229" s="210"/>
      <c r="O229" s="210" t="s">
        <v>241</v>
      </c>
      <c r="P229" s="296">
        <v>0.92900000000000005</v>
      </c>
    </row>
    <row r="230" spans="1:16" x14ac:dyDescent="0.25">
      <c r="A230" s="210"/>
      <c r="B230" s="210" t="s">
        <v>257</v>
      </c>
      <c r="C230" s="210"/>
      <c r="D230" s="210"/>
      <c r="E230" s="210"/>
      <c r="F230" s="210"/>
      <c r="O230" s="210" t="s">
        <v>242</v>
      </c>
      <c r="P230" s="296">
        <v>8.9</v>
      </c>
    </row>
    <row r="231" spans="1:16" x14ac:dyDescent="0.25">
      <c r="A231" s="210"/>
      <c r="B231" s="210"/>
      <c r="C231" s="210"/>
      <c r="D231" s="210"/>
      <c r="E231" s="210"/>
      <c r="F231" s="210"/>
      <c r="O231" s="210" t="s">
        <v>243</v>
      </c>
      <c r="P231" s="296">
        <v>179</v>
      </c>
    </row>
    <row r="232" spans="1:16" x14ac:dyDescent="0.25">
      <c r="A232" s="210"/>
      <c r="B232" s="210" t="s">
        <v>403</v>
      </c>
      <c r="C232" s="210"/>
      <c r="D232" s="210"/>
      <c r="E232" s="210"/>
      <c r="F232" s="210"/>
      <c r="O232" s="210" t="s">
        <v>239</v>
      </c>
      <c r="P232" s="296">
        <v>190</v>
      </c>
    </row>
    <row r="233" spans="1:16" x14ac:dyDescent="0.25">
      <c r="A233" s="210"/>
      <c r="B233" s="210"/>
      <c r="C233" s="210"/>
      <c r="D233" s="210"/>
      <c r="E233" s="210"/>
      <c r="F233" s="210"/>
      <c r="O233" s="210" t="s">
        <v>1003</v>
      </c>
      <c r="P233" s="295"/>
    </row>
    <row r="234" spans="1:16" x14ac:dyDescent="0.25">
      <c r="A234" s="210"/>
      <c r="B234" s="210"/>
      <c r="C234" s="210"/>
      <c r="D234" s="210"/>
      <c r="E234" s="210"/>
      <c r="F234" s="210"/>
      <c r="O234" s="210" t="s">
        <v>254</v>
      </c>
      <c r="P234" s="296">
        <v>25.9</v>
      </c>
    </row>
    <row r="235" spans="1:16" x14ac:dyDescent="0.25">
      <c r="A235" s="210"/>
      <c r="B235" s="210"/>
      <c r="C235" s="210"/>
      <c r="D235" s="210"/>
      <c r="E235" s="210"/>
      <c r="F235" s="210"/>
      <c r="O235" s="210" t="s">
        <v>245</v>
      </c>
      <c r="P235" s="296">
        <v>0.91800000000000004</v>
      </c>
    </row>
    <row r="236" spans="1:16" x14ac:dyDescent="0.25">
      <c r="A236" s="210"/>
      <c r="B236" s="210" t="s">
        <v>260</v>
      </c>
      <c r="C236" s="210"/>
      <c r="D236" s="210"/>
      <c r="E236" s="210"/>
      <c r="F236" s="210"/>
      <c r="O236" s="210" t="s">
        <v>246</v>
      </c>
      <c r="P236" s="296">
        <v>12.3</v>
      </c>
    </row>
    <row r="237" spans="1:16" x14ac:dyDescent="0.25">
      <c r="A237" s="210"/>
      <c r="B237" s="210"/>
      <c r="C237" s="210"/>
      <c r="D237" s="210"/>
      <c r="E237" s="210"/>
      <c r="F237" s="210"/>
      <c r="O237" s="210" t="s">
        <v>247</v>
      </c>
      <c r="P237" s="296">
        <v>263</v>
      </c>
    </row>
    <row r="238" spans="1:16" x14ac:dyDescent="0.25">
      <c r="A238" s="210"/>
      <c r="B238" s="210" t="s">
        <v>403</v>
      </c>
      <c r="C238" s="210"/>
      <c r="D238" s="210"/>
      <c r="E238" s="210"/>
      <c r="F238" s="210"/>
      <c r="O238" s="210" t="s">
        <v>239</v>
      </c>
      <c r="P238" s="296">
        <v>192</v>
      </c>
    </row>
    <row r="239" spans="1:16" x14ac:dyDescent="0.25">
      <c r="A239" s="210"/>
      <c r="B239" s="210"/>
      <c r="C239" s="210"/>
      <c r="D239" s="210"/>
      <c r="E239" s="210"/>
      <c r="F239" s="210"/>
      <c r="O239" s="210" t="s">
        <v>1003</v>
      </c>
      <c r="P239" s="295"/>
    </row>
    <row r="240" spans="1:16" x14ac:dyDescent="0.25">
      <c r="A240" s="210"/>
      <c r="B240" s="210"/>
      <c r="C240" s="210"/>
      <c r="D240" s="210"/>
      <c r="E240" s="210"/>
      <c r="F240" s="210"/>
      <c r="O240" s="214" t="s">
        <v>275</v>
      </c>
      <c r="P240" s="295"/>
    </row>
    <row r="241" spans="1:16" x14ac:dyDescent="0.25">
      <c r="A241" s="210"/>
      <c r="B241" s="210"/>
      <c r="C241" s="210"/>
      <c r="D241" s="210"/>
      <c r="E241" s="210"/>
      <c r="F241" s="210"/>
      <c r="O241" s="210" t="s">
        <v>1003</v>
      </c>
      <c r="P241" s="295"/>
    </row>
    <row r="242" spans="1:16" x14ac:dyDescent="0.25">
      <c r="A242" s="210"/>
      <c r="B242" s="210" t="s">
        <v>263</v>
      </c>
      <c r="C242" s="210"/>
      <c r="D242" s="210"/>
      <c r="E242" s="210"/>
      <c r="F242" s="210"/>
      <c r="O242" s="210" t="s">
        <v>250</v>
      </c>
      <c r="P242" s="296">
        <v>37.1</v>
      </c>
    </row>
    <row r="243" spans="1:16" x14ac:dyDescent="0.25">
      <c r="A243" s="210"/>
      <c r="B243" s="210"/>
      <c r="C243" s="210"/>
      <c r="D243" s="210"/>
      <c r="E243" s="210"/>
      <c r="F243" s="210"/>
      <c r="O243" s="210" t="s">
        <v>236</v>
      </c>
      <c r="P243" s="296">
        <v>0.77100000000000002</v>
      </c>
    </row>
    <row r="244" spans="1:16" x14ac:dyDescent="0.25">
      <c r="A244" s="210"/>
      <c r="B244" s="210" t="s">
        <v>403</v>
      </c>
      <c r="C244" s="210"/>
      <c r="D244" s="210"/>
      <c r="E244" s="210"/>
      <c r="F244" s="210"/>
      <c r="O244" s="210" t="s">
        <v>237</v>
      </c>
      <c r="P244" s="296">
        <v>0.5</v>
      </c>
    </row>
    <row r="245" spans="1:16" x14ac:dyDescent="0.25">
      <c r="A245" s="210"/>
      <c r="B245" s="210"/>
      <c r="C245" s="210"/>
      <c r="D245" s="210"/>
      <c r="E245" s="210"/>
      <c r="F245" s="210"/>
      <c r="O245" s="210" t="s">
        <v>238</v>
      </c>
      <c r="P245" s="296">
        <v>34</v>
      </c>
    </row>
    <row r="246" spans="1:16" x14ac:dyDescent="0.25">
      <c r="A246" s="210"/>
      <c r="B246" s="210"/>
      <c r="C246" s="210"/>
      <c r="D246" s="210"/>
      <c r="E246" s="210"/>
      <c r="F246" s="210"/>
      <c r="O246" s="210" t="s">
        <v>239</v>
      </c>
      <c r="P246" s="296">
        <v>379</v>
      </c>
    </row>
    <row r="247" spans="1:16" x14ac:dyDescent="0.25">
      <c r="A247" s="210"/>
      <c r="B247" s="210"/>
      <c r="C247" s="210"/>
      <c r="D247" s="210"/>
      <c r="E247" s="210"/>
      <c r="F247" s="210"/>
      <c r="O247" s="210" t="s">
        <v>1003</v>
      </c>
      <c r="P247" s="295"/>
    </row>
    <row r="248" spans="1:16" x14ac:dyDescent="0.25">
      <c r="A248" s="210"/>
      <c r="B248" s="210" t="s">
        <v>270</v>
      </c>
      <c r="C248" s="210"/>
      <c r="D248" s="210"/>
      <c r="E248" s="210"/>
      <c r="F248" s="210"/>
      <c r="O248" s="210" t="s">
        <v>252</v>
      </c>
      <c r="P248" s="296">
        <v>37.6</v>
      </c>
    </row>
    <row r="249" spans="1:16" x14ac:dyDescent="0.25">
      <c r="A249" s="210"/>
      <c r="B249" s="210"/>
      <c r="C249" s="210"/>
      <c r="D249" s="210"/>
      <c r="E249" s="210"/>
      <c r="F249" s="210"/>
      <c r="O249" s="210" t="s">
        <v>241</v>
      </c>
      <c r="P249" s="296">
        <v>0.81899999999999995</v>
      </c>
    </row>
    <row r="250" spans="1:16" x14ac:dyDescent="0.25">
      <c r="A250" s="210"/>
      <c r="B250" s="210" t="s">
        <v>403</v>
      </c>
      <c r="C250" s="210"/>
      <c r="D250" s="210"/>
      <c r="E250" s="210"/>
      <c r="F250" s="210"/>
      <c r="O250" s="210" t="s">
        <v>242</v>
      </c>
      <c r="P250" s="296">
        <v>3.1</v>
      </c>
    </row>
    <row r="251" spans="1:16" x14ac:dyDescent="0.25">
      <c r="A251" s="210"/>
      <c r="B251" s="210"/>
      <c r="C251" s="210"/>
      <c r="D251" s="210"/>
      <c r="E251" s="210"/>
      <c r="F251" s="210"/>
      <c r="O251" s="210" t="s">
        <v>243</v>
      </c>
      <c r="P251" s="296">
        <v>16</v>
      </c>
    </row>
    <row r="252" spans="1:16" x14ac:dyDescent="0.25">
      <c r="A252" s="210"/>
      <c r="B252" s="210"/>
      <c r="C252" s="210"/>
      <c r="D252" s="210"/>
      <c r="E252" s="210"/>
      <c r="F252" s="210"/>
      <c r="O252" s="210" t="s">
        <v>239</v>
      </c>
      <c r="P252" s="296">
        <v>309</v>
      </c>
    </row>
    <row r="253" spans="1:16" x14ac:dyDescent="0.25">
      <c r="A253" s="210"/>
      <c r="B253" s="210"/>
      <c r="C253" s="210"/>
      <c r="D253" s="210"/>
      <c r="E253" s="210"/>
      <c r="F253" s="210"/>
      <c r="O253" s="210" t="s">
        <v>1003</v>
      </c>
      <c r="P253" s="295"/>
    </row>
    <row r="254" spans="1:16" x14ac:dyDescent="0.25">
      <c r="A254" s="210"/>
      <c r="B254" s="210"/>
      <c r="C254" s="210"/>
      <c r="D254" s="210"/>
      <c r="E254" s="210"/>
      <c r="F254" s="210"/>
      <c r="O254" s="210" t="s">
        <v>254</v>
      </c>
      <c r="P254" s="296">
        <v>38</v>
      </c>
    </row>
    <row r="255" spans="1:16" x14ac:dyDescent="0.25">
      <c r="A255" s="210"/>
      <c r="B255" s="210" t="s">
        <v>250</v>
      </c>
      <c r="C255" s="210">
        <v>0.39900000000000002</v>
      </c>
      <c r="D255" s="210"/>
      <c r="E255" s="210"/>
      <c r="F255" s="210"/>
      <c r="O255" s="210" t="s">
        <v>245</v>
      </c>
      <c r="P255" s="296">
        <v>0.79100000000000004</v>
      </c>
    </row>
    <row r="256" spans="1:16" x14ac:dyDescent="0.25">
      <c r="A256" s="210"/>
      <c r="B256" s="210" t="s">
        <v>426</v>
      </c>
      <c r="C256" s="210">
        <v>0.46899999999999997</v>
      </c>
      <c r="D256" s="210"/>
      <c r="E256" s="210"/>
      <c r="F256" s="210"/>
      <c r="O256" s="210" t="s">
        <v>246</v>
      </c>
      <c r="P256" s="296">
        <v>-4.3</v>
      </c>
    </row>
    <row r="257" spans="1:16" x14ac:dyDescent="0.25">
      <c r="A257" s="210"/>
      <c r="B257" s="210" t="s">
        <v>427</v>
      </c>
      <c r="C257" s="210">
        <v>0.45200000000000001</v>
      </c>
      <c r="D257" s="210"/>
      <c r="E257" s="210"/>
      <c r="F257" s="210"/>
      <c r="O257" s="210" t="s">
        <v>247</v>
      </c>
      <c r="P257" s="296">
        <v>-28</v>
      </c>
    </row>
    <row r="258" spans="1:16" x14ac:dyDescent="0.25">
      <c r="A258" s="210"/>
      <c r="B258" s="210"/>
      <c r="C258" s="210"/>
      <c r="D258" s="210"/>
      <c r="E258" s="210"/>
      <c r="F258" s="210"/>
      <c r="O258" s="210" t="s">
        <v>239</v>
      </c>
      <c r="P258" s="296">
        <v>309</v>
      </c>
    </row>
    <row r="259" spans="1:16" x14ac:dyDescent="0.25">
      <c r="A259" s="210"/>
      <c r="B259" s="210"/>
      <c r="C259" s="210"/>
      <c r="D259" s="210"/>
      <c r="E259" s="210"/>
      <c r="F259" s="210"/>
      <c r="O259" s="210" t="s">
        <v>1003</v>
      </c>
      <c r="P259" s="295"/>
    </row>
    <row r="260" spans="1:16" x14ac:dyDescent="0.25">
      <c r="A260" s="210"/>
      <c r="B260" s="210"/>
      <c r="C260" s="210"/>
      <c r="D260" s="210"/>
      <c r="E260" s="210"/>
      <c r="F260" s="210"/>
      <c r="O260" s="214" t="s">
        <v>276</v>
      </c>
      <c r="P260" s="295"/>
    </row>
    <row r="261" spans="1:16" x14ac:dyDescent="0.25">
      <c r="A261" s="210"/>
      <c r="B261" s="210" t="s">
        <v>404</v>
      </c>
      <c r="C261" s="210">
        <v>0.95799999999999996</v>
      </c>
      <c r="D261" s="210"/>
      <c r="E261" s="210"/>
      <c r="F261" s="210"/>
      <c r="O261" s="210" t="s">
        <v>1003</v>
      </c>
      <c r="P261" s="295"/>
    </row>
    <row r="262" spans="1:16" x14ac:dyDescent="0.25">
      <c r="A262" s="210"/>
      <c r="B262" s="210" t="s">
        <v>405</v>
      </c>
      <c r="C262" s="210">
        <v>0.32500000000000001</v>
      </c>
      <c r="D262" s="210"/>
      <c r="E262" s="210"/>
      <c r="F262" s="210"/>
      <c r="O262" s="210" t="s">
        <v>250</v>
      </c>
      <c r="P262" s="296">
        <v>41.3</v>
      </c>
    </row>
    <row r="263" spans="1:16" x14ac:dyDescent="0.25">
      <c r="A263" s="210"/>
      <c r="B263" s="210" t="s">
        <v>406</v>
      </c>
      <c r="C263" s="210">
        <v>2.9</v>
      </c>
      <c r="D263" s="210"/>
      <c r="E263" s="210"/>
      <c r="F263" s="210"/>
      <c r="O263" s="210" t="s">
        <v>236</v>
      </c>
      <c r="P263" s="296">
        <v>0.752</v>
      </c>
    </row>
    <row r="264" spans="1:16" x14ac:dyDescent="0.25">
      <c r="A264" s="210"/>
      <c r="B264" s="210" t="s">
        <v>407</v>
      </c>
      <c r="C264" s="210">
        <v>218</v>
      </c>
      <c r="D264" s="210"/>
      <c r="E264" s="210"/>
      <c r="F264" s="210"/>
      <c r="O264" s="210" t="s">
        <v>237</v>
      </c>
      <c r="P264" s="296">
        <v>1.9</v>
      </c>
    </row>
    <row r="265" spans="1:16" x14ac:dyDescent="0.25">
      <c r="A265" s="210"/>
      <c r="B265" s="210" t="s">
        <v>408</v>
      </c>
      <c r="C265" s="210">
        <v>1647</v>
      </c>
      <c r="D265" s="210"/>
      <c r="E265" s="210"/>
      <c r="F265" s="210"/>
      <c r="O265" s="210" t="s">
        <v>238</v>
      </c>
      <c r="P265" s="296">
        <v>88</v>
      </c>
    </row>
    <row r="266" spans="1:16" x14ac:dyDescent="0.25">
      <c r="A266" s="210"/>
      <c r="B266" s="210" t="s">
        <v>1003</v>
      </c>
      <c r="C266" s="210"/>
      <c r="D266" s="210"/>
      <c r="E266" s="210"/>
      <c r="F266" s="210"/>
      <c r="O266" s="210" t="s">
        <v>239</v>
      </c>
      <c r="P266" s="296">
        <v>826</v>
      </c>
    </row>
    <row r="267" spans="1:16" x14ac:dyDescent="0.25">
      <c r="A267" s="210"/>
      <c r="B267" s="210" t="s">
        <v>241</v>
      </c>
      <c r="C267" s="210">
        <v>0.95499999999999996</v>
      </c>
      <c r="D267" s="210"/>
      <c r="E267" s="210"/>
      <c r="F267" s="210"/>
      <c r="O267" s="210" t="s">
        <v>1003</v>
      </c>
      <c r="P267" s="295"/>
    </row>
    <row r="268" spans="1:16" x14ac:dyDescent="0.25">
      <c r="A268" s="210"/>
      <c r="B268" s="210" t="s">
        <v>252</v>
      </c>
      <c r="C268" s="210">
        <v>0.38900000000000001</v>
      </c>
      <c r="D268" s="210"/>
      <c r="E268" s="210"/>
      <c r="F268" s="210"/>
      <c r="O268" s="210" t="s">
        <v>252</v>
      </c>
      <c r="P268" s="296">
        <v>45.1</v>
      </c>
    </row>
    <row r="269" spans="1:16" x14ac:dyDescent="0.25">
      <c r="A269" s="210"/>
      <c r="B269" s="210" t="s">
        <v>242</v>
      </c>
      <c r="C269" s="210">
        <v>5.5</v>
      </c>
      <c r="D269" s="210"/>
      <c r="E269" s="210"/>
      <c r="F269" s="210"/>
      <c r="O269" s="210" t="s">
        <v>241</v>
      </c>
      <c r="P269" s="296">
        <v>0.79</v>
      </c>
    </row>
    <row r="270" spans="1:16" x14ac:dyDescent="0.25">
      <c r="A270" s="210"/>
      <c r="B270" s="210" t="s">
        <v>243</v>
      </c>
      <c r="C270" s="210">
        <v>35</v>
      </c>
      <c r="D270" s="210"/>
      <c r="E270" s="210"/>
      <c r="F270" s="210"/>
      <c r="O270" s="210" t="s">
        <v>242</v>
      </c>
      <c r="P270" s="296">
        <v>4.3</v>
      </c>
    </row>
    <row r="271" spans="1:16" x14ac:dyDescent="0.25">
      <c r="A271" s="210"/>
      <c r="B271" s="210" t="s">
        <v>408</v>
      </c>
      <c r="C271" s="210">
        <v>1310</v>
      </c>
      <c r="D271" s="210"/>
      <c r="E271" s="210"/>
      <c r="F271" s="210"/>
      <c r="O271" s="210" t="s">
        <v>243</v>
      </c>
      <c r="P271" s="296">
        <v>14</v>
      </c>
    </row>
    <row r="272" spans="1:16" x14ac:dyDescent="0.25">
      <c r="A272" s="210"/>
      <c r="B272" s="210" t="s">
        <v>1003</v>
      </c>
      <c r="C272" s="210"/>
      <c r="D272" s="210"/>
      <c r="E272" s="210"/>
      <c r="F272" s="210"/>
      <c r="O272" s="210" t="s">
        <v>239</v>
      </c>
      <c r="P272" s="296">
        <v>613</v>
      </c>
    </row>
    <row r="273" spans="1:16" x14ac:dyDescent="0.25">
      <c r="A273" s="210"/>
      <c r="B273" s="210" t="s">
        <v>245</v>
      </c>
      <c r="C273" s="210">
        <v>0.94699999999999995</v>
      </c>
      <c r="D273" s="210"/>
      <c r="E273" s="210"/>
      <c r="F273" s="210"/>
      <c r="O273" s="210" t="s">
        <v>1003</v>
      </c>
      <c r="P273" s="295"/>
    </row>
    <row r="274" spans="1:16" x14ac:dyDescent="0.25">
      <c r="A274" s="210"/>
      <c r="B274" s="210" t="s">
        <v>254</v>
      </c>
      <c r="C274" s="210">
        <v>0.38300000000000001</v>
      </c>
      <c r="D274" s="210"/>
      <c r="E274" s="210"/>
      <c r="F274" s="210"/>
      <c r="O274" s="210" t="s">
        <v>254</v>
      </c>
      <c r="P274" s="296">
        <v>42.2</v>
      </c>
    </row>
    <row r="275" spans="1:16" x14ac:dyDescent="0.25">
      <c r="A275" s="210"/>
      <c r="B275" s="210" t="s">
        <v>246</v>
      </c>
      <c r="C275" s="210">
        <v>3.3</v>
      </c>
      <c r="D275" s="210"/>
      <c r="E275" s="210"/>
      <c r="F275" s="210"/>
      <c r="O275" s="210" t="s">
        <v>245</v>
      </c>
      <c r="P275" s="296">
        <v>0.748</v>
      </c>
    </row>
    <row r="276" spans="1:16" x14ac:dyDescent="0.25">
      <c r="A276" s="210"/>
      <c r="B276" s="210" t="s">
        <v>247</v>
      </c>
      <c r="C276" s="210">
        <v>24</v>
      </c>
      <c r="D276" s="210"/>
      <c r="E276" s="210"/>
      <c r="F276" s="210"/>
      <c r="O276" s="210" t="s">
        <v>246</v>
      </c>
      <c r="P276" s="296">
        <v>-3.5</v>
      </c>
    </row>
    <row r="277" spans="1:16" x14ac:dyDescent="0.25">
      <c r="A277" s="210"/>
      <c r="B277" s="210" t="s">
        <v>408</v>
      </c>
      <c r="C277" s="210">
        <v>1312</v>
      </c>
      <c r="D277" s="210"/>
      <c r="E277" s="210"/>
      <c r="F277" s="210"/>
      <c r="O277" s="210" t="s">
        <v>247</v>
      </c>
      <c r="P277" s="296">
        <v>-14</v>
      </c>
    </row>
    <row r="278" spans="1:16" x14ac:dyDescent="0.25">
      <c r="O278" s="210" t="s">
        <v>239</v>
      </c>
      <c r="P278" s="296">
        <v>613</v>
      </c>
    </row>
    <row r="279" spans="1:16" x14ac:dyDescent="0.25">
      <c r="O279" s="210" t="s">
        <v>1003</v>
      </c>
      <c r="P279" s="295"/>
    </row>
    <row r="280" spans="1:16" x14ac:dyDescent="0.25">
      <c r="O280" s="214" t="s">
        <v>277</v>
      </c>
      <c r="P280" s="295"/>
    </row>
    <row r="281" spans="1:16" x14ac:dyDescent="0.25">
      <c r="O281" s="210" t="s">
        <v>1003</v>
      </c>
      <c r="P281" s="295"/>
    </row>
    <row r="282" spans="1:16" x14ac:dyDescent="0.25">
      <c r="O282" s="210" t="s">
        <v>250</v>
      </c>
      <c r="P282" s="296">
        <v>64.7</v>
      </c>
    </row>
    <row r="283" spans="1:16" x14ac:dyDescent="0.25">
      <c r="O283" s="210" t="s">
        <v>236</v>
      </c>
      <c r="P283" s="296">
        <v>0.64900000000000002</v>
      </c>
    </row>
    <row r="284" spans="1:16" x14ac:dyDescent="0.25">
      <c r="O284" s="210" t="s">
        <v>237</v>
      </c>
      <c r="P284" s="296">
        <v>0.1</v>
      </c>
    </row>
    <row r="285" spans="1:16" x14ac:dyDescent="0.25">
      <c r="O285" s="210" t="s">
        <v>238</v>
      </c>
      <c r="P285" s="296">
        <v>1</v>
      </c>
    </row>
    <row r="286" spans="1:16" x14ac:dyDescent="0.25">
      <c r="O286" s="210" t="s">
        <v>239</v>
      </c>
      <c r="P286" s="296">
        <v>960</v>
      </c>
    </row>
    <row r="287" spans="1:16" x14ac:dyDescent="0.25">
      <c r="O287" s="210" t="s">
        <v>1003</v>
      </c>
      <c r="P287" s="295"/>
    </row>
    <row r="288" spans="1:16" x14ac:dyDescent="0.25">
      <c r="O288" s="210" t="s">
        <v>252</v>
      </c>
      <c r="P288" s="296">
        <v>77.3</v>
      </c>
    </row>
    <row r="289" spans="15:16" x14ac:dyDescent="0.25">
      <c r="O289" s="210" t="s">
        <v>241</v>
      </c>
      <c r="P289" s="296">
        <v>0.64300000000000002</v>
      </c>
    </row>
    <row r="290" spans="15:16" x14ac:dyDescent="0.25">
      <c r="O290" s="210" t="s">
        <v>242</v>
      </c>
      <c r="P290" s="296">
        <v>6.1</v>
      </c>
    </row>
    <row r="291" spans="15:16" x14ac:dyDescent="0.25">
      <c r="O291" s="210" t="s">
        <v>243</v>
      </c>
      <c r="P291" s="296">
        <v>8</v>
      </c>
    </row>
    <row r="292" spans="15:16" x14ac:dyDescent="0.25">
      <c r="O292" s="210" t="s">
        <v>239</v>
      </c>
      <c r="P292" s="296">
        <v>687</v>
      </c>
    </row>
    <row r="293" spans="15:16" x14ac:dyDescent="0.25">
      <c r="O293" s="210" t="s">
        <v>1003</v>
      </c>
      <c r="P293" s="295"/>
    </row>
    <row r="294" spans="15:16" x14ac:dyDescent="0.25">
      <c r="O294" s="210" t="s">
        <v>254</v>
      </c>
      <c r="P294" s="296">
        <v>62</v>
      </c>
    </row>
    <row r="295" spans="15:16" x14ac:dyDescent="0.25">
      <c r="O295" s="210" t="s">
        <v>245</v>
      </c>
      <c r="P295" s="296">
        <v>0.67400000000000004</v>
      </c>
    </row>
    <row r="296" spans="15:16" x14ac:dyDescent="0.25">
      <c r="O296" s="210" t="s">
        <v>246</v>
      </c>
      <c r="P296" s="296">
        <v>-1.2</v>
      </c>
    </row>
    <row r="297" spans="15:16" x14ac:dyDescent="0.25">
      <c r="O297" s="210" t="s">
        <v>247</v>
      </c>
      <c r="P297" s="296">
        <v>-2</v>
      </c>
    </row>
    <row r="298" spans="15:16" x14ac:dyDescent="0.25">
      <c r="O298" s="210" t="s">
        <v>239</v>
      </c>
      <c r="P298" s="296">
        <v>687</v>
      </c>
    </row>
    <row r="299" spans="15:16" x14ac:dyDescent="0.25">
      <c r="O299" s="210" t="s">
        <v>1003</v>
      </c>
      <c r="P299" s="295"/>
    </row>
    <row r="300" spans="15:16" x14ac:dyDescent="0.25">
      <c r="O300" s="214" t="s">
        <v>278</v>
      </c>
      <c r="P300" s="295"/>
    </row>
    <row r="301" spans="15:16" x14ac:dyDescent="0.25">
      <c r="O301" s="210" t="s">
        <v>1003</v>
      </c>
      <c r="P301" s="295"/>
    </row>
    <row r="302" spans="15:16" x14ac:dyDescent="0.25">
      <c r="O302" s="210" t="s">
        <v>250</v>
      </c>
      <c r="P302" s="296">
        <v>78.2</v>
      </c>
    </row>
    <row r="303" spans="15:16" x14ac:dyDescent="0.25">
      <c r="O303" s="210" t="s">
        <v>236</v>
      </c>
      <c r="P303" s="296">
        <v>0.79300000000000004</v>
      </c>
    </row>
    <row r="304" spans="15:16" x14ac:dyDescent="0.25">
      <c r="O304" s="210" t="s">
        <v>237</v>
      </c>
      <c r="P304" s="296">
        <v>-16.3</v>
      </c>
    </row>
    <row r="305" spans="15:16" x14ac:dyDescent="0.25">
      <c r="O305" s="210" t="s">
        <v>238</v>
      </c>
      <c r="P305" s="296">
        <v>-166</v>
      </c>
    </row>
    <row r="306" spans="15:16" x14ac:dyDescent="0.25">
      <c r="O306" s="210" t="s">
        <v>239</v>
      </c>
      <c r="P306" s="296">
        <v>312</v>
      </c>
    </row>
    <row r="307" spans="15:16" x14ac:dyDescent="0.25">
      <c r="O307" s="210" t="s">
        <v>1003</v>
      </c>
      <c r="P307" s="295"/>
    </row>
    <row r="308" spans="15:16" x14ac:dyDescent="0.25">
      <c r="O308" s="210" t="s">
        <v>252</v>
      </c>
      <c r="P308" s="296">
        <v>95.9</v>
      </c>
    </row>
    <row r="309" spans="15:16" x14ac:dyDescent="0.25">
      <c r="O309" s="210" t="s">
        <v>241</v>
      </c>
      <c r="P309" s="296">
        <v>0.73099999999999998</v>
      </c>
    </row>
    <row r="310" spans="15:16" x14ac:dyDescent="0.25">
      <c r="O310" s="210" t="s">
        <v>242</v>
      </c>
      <c r="P310" s="296">
        <v>-6.5</v>
      </c>
    </row>
    <row r="311" spans="15:16" x14ac:dyDescent="0.25">
      <c r="O311" s="210" t="s">
        <v>243</v>
      </c>
      <c r="P311" s="296">
        <v>-5</v>
      </c>
    </row>
    <row r="312" spans="15:16" x14ac:dyDescent="0.25">
      <c r="O312" s="210" t="s">
        <v>239</v>
      </c>
      <c r="P312" s="296">
        <v>185</v>
      </c>
    </row>
    <row r="313" spans="15:16" x14ac:dyDescent="0.25">
      <c r="O313" s="210" t="s">
        <v>1003</v>
      </c>
      <c r="P313" s="295"/>
    </row>
    <row r="314" spans="15:16" x14ac:dyDescent="0.25">
      <c r="O314" s="210" t="s">
        <v>254</v>
      </c>
      <c r="P314" s="296">
        <v>85.4</v>
      </c>
    </row>
    <row r="315" spans="15:16" x14ac:dyDescent="0.25">
      <c r="O315" s="210" t="s">
        <v>245</v>
      </c>
      <c r="P315" s="296">
        <v>0.72899999999999998</v>
      </c>
    </row>
    <row r="316" spans="15:16" x14ac:dyDescent="0.25">
      <c r="O316" s="210" t="s">
        <v>246</v>
      </c>
      <c r="P316" s="296">
        <v>-10.3</v>
      </c>
    </row>
    <row r="317" spans="15:16" x14ac:dyDescent="0.25">
      <c r="O317" s="210" t="s">
        <v>247</v>
      </c>
      <c r="P317" s="296">
        <v>-10</v>
      </c>
    </row>
    <row r="318" spans="15:16" x14ac:dyDescent="0.25">
      <c r="O318" s="210" t="s">
        <v>239</v>
      </c>
      <c r="P318" s="296">
        <v>185</v>
      </c>
    </row>
    <row r="319" spans="15:16" x14ac:dyDescent="0.25">
      <c r="O319" s="210" t="s">
        <v>1003</v>
      </c>
      <c r="P319" s="295"/>
    </row>
    <row r="320" spans="15:16" x14ac:dyDescent="0.25">
      <c r="O320" s="214" t="s">
        <v>280</v>
      </c>
      <c r="P320" s="295"/>
    </row>
    <row r="321" spans="15:16" x14ac:dyDescent="0.25">
      <c r="O321" s="210" t="s">
        <v>1003</v>
      </c>
      <c r="P321" s="295"/>
    </row>
    <row r="322" spans="15:16" x14ac:dyDescent="0.25">
      <c r="O322" s="210" t="s">
        <v>250</v>
      </c>
      <c r="P322" s="296">
        <v>7.2</v>
      </c>
    </row>
    <row r="323" spans="15:16" x14ac:dyDescent="0.25">
      <c r="O323" s="210" t="s">
        <v>236</v>
      </c>
      <c r="P323" s="296">
        <v>1</v>
      </c>
    </row>
    <row r="324" spans="15:16" x14ac:dyDescent="0.25">
      <c r="O324" s="210" t="s">
        <v>237</v>
      </c>
      <c r="P324" s="296">
        <v>4.2</v>
      </c>
    </row>
    <row r="325" spans="15:16" x14ac:dyDescent="0.25">
      <c r="O325" s="210" t="s">
        <v>238</v>
      </c>
      <c r="P325" s="296">
        <v>90</v>
      </c>
    </row>
    <row r="326" spans="15:16" x14ac:dyDescent="0.25">
      <c r="O326" s="210" t="s">
        <v>239</v>
      </c>
      <c r="P326" s="296">
        <v>60</v>
      </c>
    </row>
    <row r="327" spans="15:16" x14ac:dyDescent="0.25">
      <c r="O327" s="210" t="s">
        <v>1003</v>
      </c>
      <c r="P327" s="295"/>
    </row>
    <row r="328" spans="15:16" x14ac:dyDescent="0.25">
      <c r="O328" s="210" t="s">
        <v>252</v>
      </c>
      <c r="P328" s="296">
        <v>33.700000000000003</v>
      </c>
    </row>
    <row r="329" spans="15:16" x14ac:dyDescent="0.25">
      <c r="O329" s="210" t="s">
        <v>241</v>
      </c>
      <c r="P329" s="296">
        <v>0.97899999999999998</v>
      </c>
    </row>
    <row r="330" spans="15:16" x14ac:dyDescent="0.25">
      <c r="O330" s="210" t="s">
        <v>242</v>
      </c>
      <c r="P330" s="296">
        <v>17.8</v>
      </c>
    </row>
    <row r="331" spans="15:16" x14ac:dyDescent="0.25">
      <c r="O331" s="210" t="s">
        <v>243</v>
      </c>
      <c r="P331" s="296">
        <v>33</v>
      </c>
    </row>
    <row r="332" spans="15:16" x14ac:dyDescent="0.25">
      <c r="O332" s="210" t="s">
        <v>239</v>
      </c>
      <c r="P332" s="296">
        <v>28</v>
      </c>
    </row>
    <row r="333" spans="15:16" x14ac:dyDescent="0.25">
      <c r="O333" s="210" t="s">
        <v>1003</v>
      </c>
      <c r="P333" s="295"/>
    </row>
    <row r="334" spans="15:16" x14ac:dyDescent="0.25">
      <c r="O334" s="210" t="s">
        <v>254</v>
      </c>
      <c r="P334" s="296">
        <v>41</v>
      </c>
    </row>
    <row r="335" spans="15:16" x14ac:dyDescent="0.25">
      <c r="O335" s="210" t="s">
        <v>245</v>
      </c>
      <c r="P335" s="296">
        <v>0.96399999999999997</v>
      </c>
    </row>
    <row r="336" spans="15:16" x14ac:dyDescent="0.25">
      <c r="O336" s="210" t="s">
        <v>246</v>
      </c>
      <c r="P336" s="296">
        <v>14</v>
      </c>
    </row>
    <row r="337" spans="15:16" x14ac:dyDescent="0.25">
      <c r="O337" s="210" t="s">
        <v>247</v>
      </c>
      <c r="P337" s="296">
        <v>31</v>
      </c>
    </row>
    <row r="338" spans="15:16" x14ac:dyDescent="0.25">
      <c r="O338" s="210" t="s">
        <v>239</v>
      </c>
      <c r="P338" s="296">
        <v>28</v>
      </c>
    </row>
    <row r="339" spans="15:16" x14ac:dyDescent="0.25">
      <c r="O339" s="210" t="s">
        <v>1003</v>
      </c>
      <c r="P339" s="295"/>
    </row>
    <row r="340" spans="15:16" x14ac:dyDescent="0.25">
      <c r="O340" s="214" t="s">
        <v>1101</v>
      </c>
      <c r="P340" s="295"/>
    </row>
    <row r="341" spans="15:16" x14ac:dyDescent="0.25">
      <c r="O341" s="210" t="s">
        <v>1003</v>
      </c>
      <c r="P341" s="295"/>
    </row>
    <row r="342" spans="15:16" x14ac:dyDescent="0.25">
      <c r="O342" s="210" t="s">
        <v>250</v>
      </c>
      <c r="P342" s="296">
        <v>42.7</v>
      </c>
    </row>
    <row r="343" spans="15:16" x14ac:dyDescent="0.25">
      <c r="O343" s="210" t="s">
        <v>236</v>
      </c>
      <c r="P343" s="296">
        <v>0.85499999999999998</v>
      </c>
    </row>
    <row r="344" spans="15:16" x14ac:dyDescent="0.25">
      <c r="O344" s="210" t="s">
        <v>237</v>
      </c>
      <c r="P344" s="296">
        <v>-3.4</v>
      </c>
    </row>
    <row r="345" spans="15:16" x14ac:dyDescent="0.25">
      <c r="O345" s="210" t="s">
        <v>238</v>
      </c>
      <c r="P345" s="296">
        <v>-169</v>
      </c>
    </row>
    <row r="346" spans="15:16" x14ac:dyDescent="0.25">
      <c r="O346" s="210" t="s">
        <v>239</v>
      </c>
      <c r="P346" s="296">
        <v>228</v>
      </c>
    </row>
    <row r="347" spans="15:16" x14ac:dyDescent="0.25">
      <c r="O347" s="210" t="s">
        <v>1003</v>
      </c>
      <c r="P347" s="295"/>
    </row>
    <row r="348" spans="15:16" x14ac:dyDescent="0.25">
      <c r="O348" s="210" t="s">
        <v>252</v>
      </c>
      <c r="P348" s="296">
        <v>43.4</v>
      </c>
    </row>
    <row r="349" spans="15:16" x14ac:dyDescent="0.25">
      <c r="O349" s="210" t="s">
        <v>241</v>
      </c>
      <c r="P349" s="296">
        <v>0.877</v>
      </c>
    </row>
    <row r="350" spans="15:16" x14ac:dyDescent="0.25">
      <c r="O350" s="210" t="s">
        <v>242</v>
      </c>
      <c r="P350" s="296">
        <v>-1.7</v>
      </c>
    </row>
    <row r="351" spans="15:16" x14ac:dyDescent="0.25">
      <c r="O351" s="210" t="s">
        <v>243</v>
      </c>
      <c r="P351" s="296">
        <v>-7</v>
      </c>
    </row>
    <row r="352" spans="15:16" x14ac:dyDescent="0.25">
      <c r="O352" s="210" t="s">
        <v>239</v>
      </c>
      <c r="P352" s="296">
        <v>198</v>
      </c>
    </row>
    <row r="353" spans="15:16" x14ac:dyDescent="0.25">
      <c r="O353" s="210" t="s">
        <v>1003</v>
      </c>
      <c r="P353" s="295"/>
    </row>
    <row r="354" spans="15:16" x14ac:dyDescent="0.25">
      <c r="O354" s="210" t="s">
        <v>254</v>
      </c>
      <c r="P354" s="296">
        <v>39</v>
      </c>
    </row>
    <row r="355" spans="15:16" x14ac:dyDescent="0.25">
      <c r="O355" s="210" t="s">
        <v>245</v>
      </c>
      <c r="P355" s="296">
        <v>0.88600000000000001</v>
      </c>
    </row>
    <row r="356" spans="15:16" x14ac:dyDescent="0.25">
      <c r="O356" s="210" t="s">
        <v>246</v>
      </c>
      <c r="P356" s="296">
        <v>-0.3</v>
      </c>
    </row>
    <row r="357" spans="15:16" x14ac:dyDescent="0.25">
      <c r="O357" s="210" t="s">
        <v>247</v>
      </c>
      <c r="P357" s="296">
        <v>-1</v>
      </c>
    </row>
    <row r="358" spans="15:16" x14ac:dyDescent="0.25">
      <c r="O358" s="210" t="s">
        <v>239</v>
      </c>
      <c r="P358" s="296">
        <v>198</v>
      </c>
    </row>
    <row r="359" spans="15:16" x14ac:dyDescent="0.25">
      <c r="O359" s="210" t="s">
        <v>1003</v>
      </c>
      <c r="P359" s="295"/>
    </row>
    <row r="360" spans="15:16" x14ac:dyDescent="0.25">
      <c r="O360" s="210" t="s">
        <v>1003</v>
      </c>
      <c r="P360" s="295"/>
    </row>
    <row r="361" spans="15:16" x14ac:dyDescent="0.25">
      <c r="O361" s="294" t="s">
        <v>1102</v>
      </c>
      <c r="P361" s="295"/>
    </row>
    <row r="362" spans="15:16" x14ac:dyDescent="0.25">
      <c r="O362" s="210" t="s">
        <v>1003</v>
      </c>
      <c r="P362" s="295"/>
    </row>
    <row r="363" spans="15:16" x14ac:dyDescent="0.25">
      <c r="O363" s="210" t="s">
        <v>1003</v>
      </c>
      <c r="P363" s="295"/>
    </row>
    <row r="364" spans="15:16" x14ac:dyDescent="0.25">
      <c r="O364" s="210" t="s">
        <v>1103</v>
      </c>
      <c r="P364" s="296">
        <v>0.4</v>
      </c>
    </row>
    <row r="365" spans="15:16" x14ac:dyDescent="0.25">
      <c r="O365" s="210" t="s">
        <v>1104</v>
      </c>
      <c r="P365" s="296">
        <v>1.33</v>
      </c>
    </row>
    <row r="366" spans="15:16" x14ac:dyDescent="0.25">
      <c r="O366" s="210" t="s">
        <v>1105</v>
      </c>
      <c r="P366" s="296">
        <v>11.87</v>
      </c>
    </row>
    <row r="367" spans="15:16" x14ac:dyDescent="0.25">
      <c r="O367" s="210" t="s">
        <v>239</v>
      </c>
      <c r="P367" s="296">
        <v>750</v>
      </c>
    </row>
    <row r="368" spans="15:16" x14ac:dyDescent="0.25">
      <c r="O368" s="210" t="s">
        <v>1003</v>
      </c>
      <c r="P368" s="295"/>
    </row>
    <row r="369" spans="15:16" x14ac:dyDescent="0.25">
      <c r="O369" s="210" t="s">
        <v>1106</v>
      </c>
      <c r="P369" s="296">
        <v>0.53</v>
      </c>
    </row>
    <row r="370" spans="15:16" x14ac:dyDescent="0.25">
      <c r="O370" s="210" t="s">
        <v>1107</v>
      </c>
      <c r="P370" s="296">
        <v>2.27</v>
      </c>
    </row>
    <row r="371" spans="15:16" x14ac:dyDescent="0.25">
      <c r="O371" s="210" t="s">
        <v>1108</v>
      </c>
      <c r="P371" s="296">
        <v>22.27</v>
      </c>
    </row>
    <row r="372" spans="15:16" x14ac:dyDescent="0.25">
      <c r="O372" s="210" t="s">
        <v>239</v>
      </c>
      <c r="P372" s="296">
        <v>750</v>
      </c>
    </row>
    <row r="373" spans="15:16" x14ac:dyDescent="0.25">
      <c r="O373" s="210" t="s">
        <v>1003</v>
      </c>
      <c r="P373" s="295"/>
    </row>
    <row r="374" spans="15:16" x14ac:dyDescent="0.25">
      <c r="O374" s="214" t="s">
        <v>274</v>
      </c>
      <c r="P374" s="295"/>
    </row>
    <row r="375" spans="15:16" x14ac:dyDescent="0.25">
      <c r="O375" s="210" t="s">
        <v>1109</v>
      </c>
      <c r="P375" s="296">
        <v>5196900</v>
      </c>
    </row>
    <row r="376" spans="15:16" x14ac:dyDescent="0.25">
      <c r="O376" s="210" t="s">
        <v>1003</v>
      </c>
      <c r="P376" s="295"/>
    </row>
    <row r="377" spans="15:16" x14ac:dyDescent="0.25">
      <c r="O377" s="214" t="s">
        <v>275</v>
      </c>
      <c r="P377" s="295"/>
    </row>
    <row r="378" spans="15:16" x14ac:dyDescent="0.25">
      <c r="O378" s="210" t="s">
        <v>1109</v>
      </c>
      <c r="P378" s="296">
        <v>1796723</v>
      </c>
    </row>
    <row r="379" spans="15:16" x14ac:dyDescent="0.25">
      <c r="O379" s="210" t="s">
        <v>1003</v>
      </c>
      <c r="P379" s="295"/>
    </row>
    <row r="380" spans="15:16" x14ac:dyDescent="0.25">
      <c r="O380" s="210" t="s">
        <v>276</v>
      </c>
      <c r="P380" s="295"/>
    </row>
    <row r="381" spans="15:16" x14ac:dyDescent="0.25">
      <c r="O381" s="210" t="s">
        <v>1109</v>
      </c>
      <c r="P381" s="296">
        <v>2444999</v>
      </c>
    </row>
    <row r="382" spans="15:16" x14ac:dyDescent="0.25">
      <c r="O382" s="210" t="s">
        <v>1003</v>
      </c>
      <c r="P382" s="295"/>
    </row>
    <row r="383" spans="15:16" x14ac:dyDescent="0.25">
      <c r="O383" s="210" t="s">
        <v>277</v>
      </c>
      <c r="P383" s="295"/>
    </row>
    <row r="384" spans="15:16" x14ac:dyDescent="0.25">
      <c r="O384" s="210" t="s">
        <v>1109</v>
      </c>
      <c r="P384" s="296">
        <v>1625190</v>
      </c>
    </row>
    <row r="385" spans="15:16" x14ac:dyDescent="0.25">
      <c r="O385" s="210" t="s">
        <v>1003</v>
      </c>
      <c r="P385" s="295"/>
    </row>
    <row r="386" spans="15:16" x14ac:dyDescent="0.25">
      <c r="O386" s="210" t="s">
        <v>278</v>
      </c>
      <c r="P386" s="295"/>
    </row>
    <row r="387" spans="15:16" x14ac:dyDescent="0.25">
      <c r="O387" s="210" t="s">
        <v>1109</v>
      </c>
      <c r="P387" s="296">
        <v>781626</v>
      </c>
    </row>
    <row r="388" spans="15:16" x14ac:dyDescent="0.25">
      <c r="O388" s="210" t="s">
        <v>1003</v>
      </c>
      <c r="P388" s="295"/>
    </row>
    <row r="389" spans="15:16" x14ac:dyDescent="0.25">
      <c r="O389" s="210" t="s">
        <v>279</v>
      </c>
      <c r="P389" s="295"/>
    </row>
    <row r="390" spans="15:16" x14ac:dyDescent="0.25">
      <c r="O390" s="210" t="s">
        <v>1109</v>
      </c>
      <c r="P390" s="296">
        <v>328320</v>
      </c>
    </row>
    <row r="391" spans="15:16" x14ac:dyDescent="0.25">
      <c r="O391" s="210" t="s">
        <v>1003</v>
      </c>
      <c r="P391" s="295"/>
    </row>
    <row r="392" spans="15:16" x14ac:dyDescent="0.25">
      <c r="O392" s="210" t="s">
        <v>1003</v>
      </c>
      <c r="P392" s="295"/>
    </row>
    <row r="393" spans="15:16" x14ac:dyDescent="0.25">
      <c r="O393" s="214" t="s">
        <v>274</v>
      </c>
      <c r="P393" s="295"/>
    </row>
    <row r="394" spans="15:16" x14ac:dyDescent="0.25">
      <c r="O394" s="210" t="s">
        <v>1109</v>
      </c>
      <c r="P394" s="296">
        <v>4283335</v>
      </c>
    </row>
    <row r="395" spans="15:16" x14ac:dyDescent="0.25">
      <c r="O395" s="210" t="s">
        <v>1003</v>
      </c>
      <c r="P395" s="295"/>
    </row>
    <row r="396" spans="15:16" x14ac:dyDescent="0.25">
      <c r="O396" s="214" t="s">
        <v>275</v>
      </c>
      <c r="P396" s="295"/>
    </row>
    <row r="397" spans="15:16" x14ac:dyDescent="0.25">
      <c r="O397" s="210" t="s">
        <v>1109</v>
      </c>
      <c r="P397" s="296">
        <v>1426660</v>
      </c>
    </row>
    <row r="398" spans="15:16" x14ac:dyDescent="0.25">
      <c r="O398" s="210" t="s">
        <v>1003</v>
      </c>
      <c r="P398" s="295"/>
    </row>
    <row r="399" spans="15:16" x14ac:dyDescent="0.25">
      <c r="O399" s="210" t="s">
        <v>276</v>
      </c>
      <c r="P399" s="295"/>
    </row>
    <row r="400" spans="15:16" x14ac:dyDescent="0.25">
      <c r="O400" s="210" t="s">
        <v>1109</v>
      </c>
      <c r="P400" s="296">
        <v>2077324</v>
      </c>
    </row>
    <row r="401" spans="15:16" x14ac:dyDescent="0.25">
      <c r="O401" s="210" t="s">
        <v>1003</v>
      </c>
      <c r="P401" s="295"/>
    </row>
    <row r="402" spans="15:16" x14ac:dyDescent="0.25">
      <c r="O402" s="210" t="s">
        <v>277</v>
      </c>
      <c r="P402" s="295"/>
    </row>
    <row r="403" spans="15:16" x14ac:dyDescent="0.25">
      <c r="O403" s="210" t="s">
        <v>1109</v>
      </c>
      <c r="P403" s="296">
        <v>730981</v>
      </c>
    </row>
    <row r="404" spans="15:16" x14ac:dyDescent="0.25">
      <c r="O404" s="210" t="s">
        <v>1003</v>
      </c>
      <c r="P404" s="295"/>
    </row>
    <row r="405" spans="15:16" x14ac:dyDescent="0.25">
      <c r="O405" s="210" t="s">
        <v>278</v>
      </c>
      <c r="P405" s="295"/>
    </row>
    <row r="406" spans="15:16" x14ac:dyDescent="0.25">
      <c r="O406" s="210" t="s">
        <v>1109</v>
      </c>
      <c r="P406" s="296">
        <v>307859</v>
      </c>
    </row>
    <row r="407" spans="15:16" x14ac:dyDescent="0.25">
      <c r="O407" s="210" t="s">
        <v>1003</v>
      </c>
      <c r="P407" s="295"/>
    </row>
    <row r="408" spans="15:16" x14ac:dyDescent="0.25">
      <c r="O408" s="210" t="s">
        <v>279</v>
      </c>
      <c r="P408" s="295"/>
    </row>
    <row r="409" spans="15:16" x14ac:dyDescent="0.25">
      <c r="O409" s="210" t="s">
        <v>1109</v>
      </c>
      <c r="P409" s="296">
        <v>307356</v>
      </c>
    </row>
    <row r="410" spans="15:16" x14ac:dyDescent="0.25">
      <c r="O410" s="210" t="s">
        <v>1003</v>
      </c>
      <c r="P410" s="295"/>
    </row>
    <row r="411" spans="15:16" x14ac:dyDescent="0.25">
      <c r="O411" s="210" t="s">
        <v>1003</v>
      </c>
      <c r="P411" s="295"/>
    </row>
    <row r="412" spans="15:16" x14ac:dyDescent="0.25">
      <c r="O412" s="214" t="s">
        <v>802</v>
      </c>
      <c r="P412" s="295"/>
    </row>
    <row r="413" spans="15:16" x14ac:dyDescent="0.25">
      <c r="O413" s="210" t="s">
        <v>1003</v>
      </c>
      <c r="P413" s="295"/>
    </row>
    <row r="414" spans="15:16" x14ac:dyDescent="0.25">
      <c r="O414" s="210" t="s">
        <v>250</v>
      </c>
      <c r="P414" s="296">
        <v>0.39900000000000002</v>
      </c>
    </row>
    <row r="415" spans="15:16" x14ac:dyDescent="0.25">
      <c r="O415" s="210" t="s">
        <v>426</v>
      </c>
      <c r="P415" s="296">
        <v>0.46899999999999997</v>
      </c>
    </row>
    <row r="416" spans="15:16" x14ac:dyDescent="0.25">
      <c r="O416" s="210" t="s">
        <v>427</v>
      </c>
      <c r="P416" s="296">
        <v>0.45200000000000001</v>
      </c>
    </row>
    <row r="417" spans="15:16" x14ac:dyDescent="0.25">
      <c r="O417" s="210" t="s">
        <v>1003</v>
      </c>
      <c r="P417" s="295"/>
    </row>
    <row r="418" spans="15:16" x14ac:dyDescent="0.25">
      <c r="O418" s="214" t="s">
        <v>806</v>
      </c>
      <c r="P418" s="295"/>
    </row>
    <row r="419" spans="15:16" x14ac:dyDescent="0.25">
      <c r="O419" s="210" t="s">
        <v>1003</v>
      </c>
      <c r="P419" s="295"/>
    </row>
    <row r="420" spans="15:16" x14ac:dyDescent="0.25">
      <c r="O420" s="210" t="s">
        <v>404</v>
      </c>
      <c r="P420" s="296">
        <v>0.95799999999999996</v>
      </c>
    </row>
    <row r="421" spans="15:16" x14ac:dyDescent="0.25">
      <c r="O421" s="210" t="s">
        <v>405</v>
      </c>
      <c r="P421" s="296">
        <v>0.32500000000000001</v>
      </c>
    </row>
    <row r="422" spans="15:16" x14ac:dyDescent="0.25">
      <c r="O422" s="210" t="s">
        <v>406</v>
      </c>
      <c r="P422" s="296">
        <v>2.9</v>
      </c>
    </row>
    <row r="423" spans="15:16" x14ac:dyDescent="0.25">
      <c r="O423" s="210" t="s">
        <v>407</v>
      </c>
      <c r="P423" s="296">
        <v>218</v>
      </c>
    </row>
    <row r="424" spans="15:16" x14ac:dyDescent="0.25">
      <c r="O424" s="210" t="s">
        <v>408</v>
      </c>
      <c r="P424" s="296">
        <v>1647</v>
      </c>
    </row>
    <row r="425" spans="15:16" x14ac:dyDescent="0.25">
      <c r="O425" s="210" t="s">
        <v>1003</v>
      </c>
      <c r="P425" s="295"/>
    </row>
    <row r="426" spans="15:16" x14ac:dyDescent="0.25">
      <c r="O426" s="210" t="s">
        <v>241</v>
      </c>
      <c r="P426" s="296">
        <v>0.95499999999999996</v>
      </c>
    </row>
    <row r="427" spans="15:16" x14ac:dyDescent="0.25">
      <c r="O427" s="210" t="s">
        <v>252</v>
      </c>
      <c r="P427" s="296">
        <v>0.38900000000000001</v>
      </c>
    </row>
    <row r="428" spans="15:16" x14ac:dyDescent="0.25">
      <c r="O428" s="210" t="s">
        <v>242</v>
      </c>
      <c r="P428" s="296">
        <v>5.5</v>
      </c>
    </row>
    <row r="429" spans="15:16" x14ac:dyDescent="0.25">
      <c r="O429" s="210" t="s">
        <v>243</v>
      </c>
      <c r="P429" s="296">
        <v>35</v>
      </c>
    </row>
    <row r="430" spans="15:16" x14ac:dyDescent="0.25">
      <c r="O430" s="210" t="s">
        <v>408</v>
      </c>
      <c r="P430" s="296">
        <v>1310</v>
      </c>
    </row>
    <row r="431" spans="15:16" x14ac:dyDescent="0.25">
      <c r="O431" s="210" t="s">
        <v>1003</v>
      </c>
      <c r="P431" s="295"/>
    </row>
    <row r="432" spans="15:16" x14ac:dyDescent="0.25">
      <c r="O432" s="210" t="s">
        <v>245</v>
      </c>
      <c r="P432" s="296">
        <v>0.94699999999999995</v>
      </c>
    </row>
    <row r="433" spans="15:16" x14ac:dyDescent="0.25">
      <c r="O433" s="210" t="s">
        <v>254</v>
      </c>
      <c r="P433" s="296">
        <v>0.38300000000000001</v>
      </c>
    </row>
    <row r="434" spans="15:16" x14ac:dyDescent="0.25">
      <c r="O434" s="210" t="s">
        <v>246</v>
      </c>
      <c r="P434" s="296">
        <v>3.3</v>
      </c>
    </row>
    <row r="435" spans="15:16" x14ac:dyDescent="0.25">
      <c r="O435" s="210" t="s">
        <v>247</v>
      </c>
      <c r="P435" s="296">
        <v>24</v>
      </c>
    </row>
    <row r="436" spans="15:16" x14ac:dyDescent="0.25">
      <c r="O436" s="210" t="s">
        <v>408</v>
      </c>
      <c r="P436" s="296">
        <v>1312</v>
      </c>
    </row>
    <row r="437" spans="15:16" x14ac:dyDescent="0.25">
      <c r="O437" s="210" t="s">
        <v>1003</v>
      </c>
      <c r="P437" s="29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4"/>
  <sheetViews>
    <sheetView zoomScale="85" zoomScaleNormal="85" workbookViewId="0">
      <selection activeCell="K25" sqref="K25"/>
    </sheetView>
  </sheetViews>
  <sheetFormatPr defaultRowHeight="15" x14ac:dyDescent="0.25"/>
  <cols>
    <col min="1" max="1" width="14.28515625" style="1" customWidth="1"/>
    <col min="2" max="2" width="25.5703125" style="1" bestFit="1" customWidth="1"/>
    <col min="3" max="3" width="8.7109375" style="1" bestFit="1" customWidth="1"/>
    <col min="4" max="4" width="8" style="1" bestFit="1" customWidth="1"/>
    <col min="5" max="7" width="9.140625" style="1"/>
    <col min="8" max="8" width="31.28515625" style="1" bestFit="1" customWidth="1"/>
    <col min="9" max="9" width="14.7109375" style="1" bestFit="1" customWidth="1"/>
    <col min="10" max="10" width="11.140625" style="36" customWidth="1"/>
    <col min="11" max="11" width="12.5703125" style="36" bestFit="1" customWidth="1"/>
    <col min="12" max="12" width="13.140625" style="36" bestFit="1" customWidth="1"/>
    <col min="13" max="13" width="15.140625" style="1" bestFit="1" customWidth="1"/>
    <col min="14" max="14" width="9.140625" style="1"/>
    <col min="15" max="19" width="9.140625" style="210"/>
    <col min="20" max="16384" width="9.140625" style="1"/>
  </cols>
  <sheetData>
    <row r="1" spans="1:16" x14ac:dyDescent="0.25">
      <c r="A1"/>
      <c r="B1" s="210" t="s">
        <v>234</v>
      </c>
      <c r="C1" s="210"/>
      <c r="D1" s="210"/>
      <c r="E1" s="210"/>
      <c r="F1" s="210"/>
      <c r="O1" s="210" t="s">
        <v>301</v>
      </c>
    </row>
    <row r="2" spans="1:16" x14ac:dyDescent="0.25">
      <c r="A2"/>
      <c r="B2" s="210"/>
      <c r="C2" s="210"/>
      <c r="D2" s="210"/>
      <c r="E2" s="210"/>
      <c r="F2" s="210"/>
      <c r="O2" s="210" t="s">
        <v>302</v>
      </c>
    </row>
    <row r="3" spans="1:16" x14ac:dyDescent="0.25">
      <c r="A3"/>
      <c r="B3" s="210" t="s">
        <v>235</v>
      </c>
      <c r="C3" s="210"/>
      <c r="D3" s="210"/>
      <c r="E3" s="210"/>
      <c r="F3" s="210"/>
      <c r="O3" s="210" t="s">
        <v>303</v>
      </c>
    </row>
    <row r="4" spans="1:16" x14ac:dyDescent="0.25">
      <c r="A4"/>
      <c r="B4" s="210"/>
      <c r="C4" s="210"/>
      <c r="D4" s="210"/>
      <c r="E4" s="210"/>
      <c r="F4" s="210"/>
      <c r="H4" s="165" t="s">
        <v>283</v>
      </c>
      <c r="O4" s="210" t="s">
        <v>562</v>
      </c>
    </row>
    <row r="5" spans="1:16" x14ac:dyDescent="0.25">
      <c r="A5"/>
      <c r="B5" s="210"/>
      <c r="C5" s="210"/>
      <c r="D5" s="210"/>
      <c r="E5" s="210"/>
      <c r="F5" s="210"/>
      <c r="H5" s="81" t="s">
        <v>271</v>
      </c>
      <c r="I5" s="160" t="s">
        <v>282</v>
      </c>
      <c r="J5" s="160" t="s">
        <v>272</v>
      </c>
      <c r="K5" s="160" t="s">
        <v>287</v>
      </c>
      <c r="L5" s="160" t="s">
        <v>273</v>
      </c>
      <c r="M5" s="161" t="s">
        <v>281</v>
      </c>
      <c r="O5" s="210" t="s">
        <v>815</v>
      </c>
    </row>
    <row r="6" spans="1:16" x14ac:dyDescent="0.25">
      <c r="A6"/>
      <c r="B6" s="210" t="s">
        <v>236</v>
      </c>
      <c r="C6" s="210" t="s">
        <v>537</v>
      </c>
      <c r="D6" s="210"/>
      <c r="E6" s="210"/>
      <c r="F6" s="210"/>
      <c r="H6" s="153" t="s">
        <v>274</v>
      </c>
      <c r="I6" s="79" t="str">
        <f>REPLACE(C24,1,3,)</f>
        <v>15.7%</v>
      </c>
      <c r="J6" s="79" t="str">
        <f>REPLACE(C25,1,3,)</f>
        <v>0.964</v>
      </c>
      <c r="K6" s="79" t="str">
        <f>REPLACE(C26,1,3,)</f>
        <v>5.1%</v>
      </c>
      <c r="L6" s="79" t="str">
        <f>REPLACE(C27,1,3,)</f>
        <v>1,132</v>
      </c>
      <c r="M6" s="154" t="str">
        <f>REPLACE(D28,1,3,)</f>
        <v>208</v>
      </c>
      <c r="O6" s="210" t="s">
        <v>304</v>
      </c>
    </row>
    <row r="7" spans="1:16" x14ac:dyDescent="0.25">
      <c r="A7"/>
      <c r="B7" s="210" t="s">
        <v>237</v>
      </c>
      <c r="C7" s="210" t="s">
        <v>722</v>
      </c>
      <c r="D7" s="210"/>
      <c r="E7" s="210"/>
      <c r="F7" s="210"/>
      <c r="H7" s="153" t="s">
        <v>275</v>
      </c>
      <c r="I7" s="79" t="str">
        <f>REPLACE(C45,1,3,)</f>
        <v>37.6%</v>
      </c>
      <c r="J7" s="79" t="str">
        <f>REPLACE(C46,1,3,)</f>
        <v>0.780</v>
      </c>
      <c r="K7" s="79" t="str">
        <f>REPLACE(C47,1,3,)</f>
        <v>1.3%</v>
      </c>
      <c r="L7" s="79" t="str">
        <f>REPLACE(C48,1,3,)</f>
        <v>88</v>
      </c>
      <c r="M7" s="154" t="str">
        <f>REPLACE(D49,1,3,)</f>
        <v>310</v>
      </c>
    </row>
    <row r="8" spans="1:16" x14ac:dyDescent="0.25">
      <c r="A8"/>
      <c r="B8" s="210" t="s">
        <v>238</v>
      </c>
      <c r="C8" s="210" t="s">
        <v>723</v>
      </c>
      <c r="D8" s="210"/>
      <c r="E8" s="210"/>
      <c r="F8" s="210"/>
      <c r="H8" s="153" t="s">
        <v>276</v>
      </c>
      <c r="I8" s="79" t="str">
        <f>REPLACE(C66,1,3,)</f>
        <v>38.5%</v>
      </c>
      <c r="J8" s="79" t="str">
        <f>REPLACE(C67,1,3,)</f>
        <v>0.760</v>
      </c>
      <c r="K8" s="79" t="str">
        <f>REPLACE(C68,1,3,)</f>
        <v>-3.6%</v>
      </c>
      <c r="L8" s="79" t="str">
        <f>REPLACE(C69,1,3,)</f>
        <v>-179</v>
      </c>
      <c r="M8" s="154" t="str">
        <f>REPLACE(D70,1,3,)</f>
        <v>623</v>
      </c>
    </row>
    <row r="9" spans="1:16" x14ac:dyDescent="0.25">
      <c r="A9"/>
      <c r="B9" s="210" t="s">
        <v>239</v>
      </c>
      <c r="C9" s="210" t="s">
        <v>240</v>
      </c>
      <c r="D9" s="210"/>
      <c r="E9" s="210"/>
      <c r="F9" s="210"/>
      <c r="H9" s="153" t="s">
        <v>277</v>
      </c>
      <c r="I9" s="79" t="str">
        <f>REPLACE(C87,1,3,)</f>
        <v>55.8%</v>
      </c>
      <c r="J9" s="79" t="str">
        <f>REPLACE(C88,1,3,)</f>
        <v>0.720</v>
      </c>
      <c r="K9" s="79" t="str">
        <f>REPLACE(C89,1,3,)</f>
        <v>-4.9%</v>
      </c>
      <c r="L9" s="79" t="str">
        <f>REPLACE(C90,1,3,)</f>
        <v>-87</v>
      </c>
      <c r="M9" s="154" t="str">
        <f>REPLACE(D91,1,3,)</f>
        <v>722</v>
      </c>
      <c r="O9" s="210" t="s">
        <v>305</v>
      </c>
    </row>
    <row r="10" spans="1:16" x14ac:dyDescent="0.25">
      <c r="A10"/>
      <c r="B10" s="210"/>
      <c r="C10" s="210"/>
      <c r="D10" s="210"/>
      <c r="E10" s="210"/>
      <c r="F10" s="210"/>
      <c r="H10" s="153" t="s">
        <v>278</v>
      </c>
      <c r="I10" s="79" t="str">
        <f>REPLACE(C108,1,3,)</f>
        <v>79.7%</v>
      </c>
      <c r="J10" s="79" t="str">
        <f>REPLACE(C109,1,3,)</f>
        <v>0.752</v>
      </c>
      <c r="K10" s="79" t="str">
        <f>REPLACE(C110,1,3,)</f>
        <v>-18.5%</v>
      </c>
      <c r="L10" s="79" t="str">
        <f>REPLACE(C111,1,3,)</f>
        <v>-189</v>
      </c>
      <c r="M10" s="154" t="str">
        <f>REPLACE(D112,1,3,)</f>
        <v>271</v>
      </c>
    </row>
    <row r="11" spans="1:16" x14ac:dyDescent="0.25">
      <c r="A11"/>
      <c r="B11" s="210" t="s">
        <v>241</v>
      </c>
      <c r="C11" s="210"/>
      <c r="D11" s="210" t="s">
        <v>724</v>
      </c>
      <c r="E11" s="210"/>
      <c r="F11" s="210"/>
      <c r="H11" s="153" t="s">
        <v>280</v>
      </c>
      <c r="I11" s="79" t="str">
        <f>REPLACE(C129,1,3,)</f>
        <v>8.6%</v>
      </c>
      <c r="J11" s="79" t="str">
        <f>REPLACE(C130,1,3,)</f>
        <v>1.000</v>
      </c>
      <c r="K11" s="79" t="str">
        <f>REPLACE(C131,1,3,)</f>
        <v>3.6%</v>
      </c>
      <c r="L11" s="79" t="str">
        <f>REPLACE(C132,1,3,)</f>
        <v>91</v>
      </c>
      <c r="M11" s="154" t="str">
        <f>REPLACE(D133,1,3,)</f>
        <v>64</v>
      </c>
      <c r="O11" s="210" t="s">
        <v>306</v>
      </c>
      <c r="P11" s="210" t="s">
        <v>816</v>
      </c>
    </row>
    <row r="12" spans="1:16" x14ac:dyDescent="0.25">
      <c r="A12"/>
      <c r="B12" s="210" t="s">
        <v>242</v>
      </c>
      <c r="C12" s="210" t="s">
        <v>725</v>
      </c>
      <c r="D12" s="210"/>
      <c r="E12" s="210"/>
      <c r="F12" s="210"/>
      <c r="H12" s="155" t="s">
        <v>279</v>
      </c>
      <c r="I12" s="38" t="str">
        <f>REPLACE(C150,1,3,)</f>
        <v>37.5%</v>
      </c>
      <c r="J12" s="38" t="str">
        <f>REPLACE(C151,1,3,)</f>
        <v>0.884</v>
      </c>
      <c r="K12" s="38" t="str">
        <f>REPLACE(C152,1,3,)</f>
        <v>-2.0%</v>
      </c>
      <c r="L12" s="38" t="str">
        <f>REPLACE(C153,1,3,)</f>
        <v>-99</v>
      </c>
      <c r="M12" s="156" t="str">
        <f>REPLACE(D154,1,3,)</f>
        <v>201</v>
      </c>
    </row>
    <row r="13" spans="1:16" x14ac:dyDescent="0.25">
      <c r="A13"/>
      <c r="B13" s="210" t="s">
        <v>243</v>
      </c>
      <c r="C13" s="210" t="s">
        <v>726</v>
      </c>
      <c r="D13" s="210"/>
      <c r="E13" s="210"/>
      <c r="F13" s="210"/>
      <c r="H13" s="157" t="s">
        <v>286</v>
      </c>
      <c r="I13" s="199" t="str">
        <f>C255</f>
        <v xml:space="preserve"> = 0.359</v>
      </c>
      <c r="J13" s="158" t="str">
        <f>REPLACE(C6,1,3,)</f>
        <v>0.966</v>
      </c>
      <c r="K13" s="158" t="str">
        <f>REPLACE(C7,1,3,)</f>
        <v>0.2%</v>
      </c>
      <c r="L13" s="158" t="str">
        <f>REPLACE(C8,1,3,)</f>
        <v>9</v>
      </c>
      <c r="M13" s="159" t="str">
        <f>REPLACE(C9,1,3,)</f>
        <v>2399</v>
      </c>
      <c r="O13" s="210" t="s">
        <v>307</v>
      </c>
      <c r="P13" s="210" t="s">
        <v>817</v>
      </c>
    </row>
    <row r="14" spans="1:16" x14ac:dyDescent="0.25">
      <c r="A14"/>
      <c r="B14" s="210" t="s">
        <v>239</v>
      </c>
      <c r="C14" s="210" t="s">
        <v>244</v>
      </c>
      <c r="D14" s="210"/>
      <c r="E14" s="210"/>
      <c r="F14" s="210"/>
      <c r="H14" s="162" t="s">
        <v>292</v>
      </c>
      <c r="I14" s="200" t="str">
        <f>C262</f>
        <v xml:space="preserve"> = 0.294</v>
      </c>
      <c r="J14" s="163" t="str">
        <f>REPLACE(C261,1,3,)</f>
        <v>0.963</v>
      </c>
      <c r="K14" s="163" t="str">
        <f>REPLACE(C263,1,3,)</f>
        <v>1.2%</v>
      </c>
      <c r="L14" s="163" t="str">
        <f>REPLACE(C264,1,3,)</f>
        <v>97</v>
      </c>
      <c r="M14" s="164">
        <f>M13-M9-M10</f>
        <v>1406</v>
      </c>
      <c r="O14" s="210" t="s">
        <v>308</v>
      </c>
      <c r="P14" s="210" t="s">
        <v>818</v>
      </c>
    </row>
    <row r="15" spans="1:16" x14ac:dyDescent="0.25">
      <c r="A15"/>
      <c r="B15" s="210"/>
      <c r="C15" s="210"/>
      <c r="D15" s="210"/>
      <c r="E15" s="210"/>
      <c r="F15" s="210"/>
    </row>
    <row r="16" spans="1:16" x14ac:dyDescent="0.25">
      <c r="A16"/>
      <c r="B16" s="210" t="s">
        <v>245</v>
      </c>
      <c r="C16" s="210"/>
      <c r="D16" s="210" t="s">
        <v>538</v>
      </c>
      <c r="E16" s="210"/>
      <c r="F16" s="210"/>
      <c r="H16" s="166" t="s">
        <v>284</v>
      </c>
      <c r="O16" s="210" t="s">
        <v>309</v>
      </c>
      <c r="P16" s="210" t="s">
        <v>819</v>
      </c>
    </row>
    <row r="17" spans="1:16" x14ac:dyDescent="0.25">
      <c r="A17"/>
      <c r="B17" s="210" t="s">
        <v>246</v>
      </c>
      <c r="C17" s="210" t="s">
        <v>727</v>
      </c>
      <c r="D17" s="210"/>
      <c r="E17" s="210"/>
      <c r="F17" s="210"/>
      <c r="H17" s="81" t="s">
        <v>271</v>
      </c>
      <c r="I17" s="160" t="s">
        <v>282</v>
      </c>
      <c r="J17" s="160" t="s">
        <v>272</v>
      </c>
      <c r="K17" s="160" t="s">
        <v>287</v>
      </c>
      <c r="L17" s="160" t="s">
        <v>273</v>
      </c>
      <c r="M17" s="161" t="s">
        <v>281</v>
      </c>
      <c r="O17" s="210" t="s">
        <v>310</v>
      </c>
      <c r="P17" s="210" t="s">
        <v>514</v>
      </c>
    </row>
    <row r="18" spans="1:16" x14ac:dyDescent="0.25">
      <c r="A18"/>
      <c r="B18" s="210" t="s">
        <v>247</v>
      </c>
      <c r="C18" s="210" t="s">
        <v>728</v>
      </c>
      <c r="D18" s="210"/>
      <c r="E18" s="210"/>
      <c r="F18" s="210"/>
      <c r="H18" s="153" t="s">
        <v>274</v>
      </c>
      <c r="I18" s="79" t="str">
        <f>REPLACE(D30,1,3,)</f>
        <v>24.4%</v>
      </c>
      <c r="J18" s="79" t="str">
        <f>REPLACE(D31,1,3,)</f>
        <v>0.919</v>
      </c>
      <c r="K18" s="79" t="str">
        <f>REPLACE(C32,1,3,)</f>
        <v>5.6%</v>
      </c>
      <c r="L18" s="79" t="str">
        <f>REPLACE(C33,1,3,)</f>
        <v>116</v>
      </c>
      <c r="M18" s="154" t="str">
        <f>REPLACE(D34,1,3,)</f>
        <v>176</v>
      </c>
    </row>
    <row r="19" spans="1:16" x14ac:dyDescent="0.25">
      <c r="A19"/>
      <c r="B19" s="210" t="s">
        <v>239</v>
      </c>
      <c r="C19" s="210"/>
      <c r="D19" s="210" t="s">
        <v>248</v>
      </c>
      <c r="E19" s="210"/>
      <c r="F19" s="210"/>
      <c r="H19" s="153" t="s">
        <v>275</v>
      </c>
      <c r="I19" s="79" t="str">
        <f>REPLACE(D51,1,3,)</f>
        <v>34.1%</v>
      </c>
      <c r="J19" s="79" t="str">
        <f>REPLACE(D52,1,3,)</f>
        <v>0.847</v>
      </c>
      <c r="K19" s="79" t="str">
        <f>REPLACE(C53,1,3,)</f>
        <v>-2.1%</v>
      </c>
      <c r="L19" s="79" t="str">
        <f>REPLACE(C54,1,3,)</f>
        <v>-11</v>
      </c>
      <c r="M19" s="154" t="str">
        <f>REPLACE(D55,1,3,)</f>
        <v>234</v>
      </c>
      <c r="O19" s="210" t="s">
        <v>311</v>
      </c>
      <c r="P19" s="210" t="s">
        <v>820</v>
      </c>
    </row>
    <row r="20" spans="1:16" x14ac:dyDescent="0.25">
      <c r="A20"/>
      <c r="B20" s="210"/>
      <c r="C20" s="210"/>
      <c r="D20" s="210"/>
      <c r="E20" s="210"/>
      <c r="F20" s="210"/>
      <c r="H20" s="153" t="s">
        <v>276</v>
      </c>
      <c r="I20" s="79" t="str">
        <f>REPLACE(D72,1,3,)</f>
        <v>40.4%</v>
      </c>
      <c r="J20" s="79" t="str">
        <f>REPLACE(D73,1,3,)</f>
        <v>0.780</v>
      </c>
      <c r="K20" s="79" t="str">
        <f>REPLACE(C74,1,3,)</f>
        <v>-9.1%</v>
      </c>
      <c r="L20" s="79" t="str">
        <f>REPLACE(C75,1,3,)</f>
        <v>-36</v>
      </c>
      <c r="M20" s="154" t="str">
        <f>REPLACE(D76,1,3,)</f>
        <v>356</v>
      </c>
      <c r="O20" s="210" t="s">
        <v>312</v>
      </c>
      <c r="P20" s="210" t="s">
        <v>515</v>
      </c>
    </row>
    <row r="21" spans="1:16" x14ac:dyDescent="0.25">
      <c r="A21"/>
      <c r="B21" s="210"/>
      <c r="C21" s="210"/>
      <c r="D21" s="210"/>
      <c r="E21" s="210"/>
      <c r="F21" s="210"/>
      <c r="H21" s="153" t="s">
        <v>277</v>
      </c>
      <c r="I21" s="79" t="str">
        <f>REPLACE(D93,1,3,)</f>
        <v>65.3%</v>
      </c>
      <c r="J21" s="79" t="str">
        <f>REPLACE(D94,1,3,)</f>
        <v>0.671</v>
      </c>
      <c r="K21" s="79" t="str">
        <f>REPLACE(C95,1,3,)</f>
        <v>-7.1%</v>
      </c>
      <c r="L21" s="79" t="str">
        <f>REPLACE(C96,1,3,)</f>
        <v>-11</v>
      </c>
      <c r="M21" s="154" t="str">
        <f>REPLACE(D97,1,3,)</f>
        <v>397</v>
      </c>
      <c r="O21" s="210" t="s">
        <v>313</v>
      </c>
      <c r="P21" s="210" t="s">
        <v>821</v>
      </c>
    </row>
    <row r="22" spans="1:16" x14ac:dyDescent="0.25">
      <c r="A22"/>
      <c r="B22" s="210" t="s">
        <v>249</v>
      </c>
      <c r="C22" s="210"/>
      <c r="D22" s="210"/>
      <c r="E22" s="210"/>
      <c r="F22" s="210"/>
      <c r="H22" s="153" t="s">
        <v>278</v>
      </c>
      <c r="I22" s="79" t="str">
        <f>REPLACE(D114,1,3,)</f>
        <v>90.4%</v>
      </c>
      <c r="J22" s="79" t="str">
        <f>REPLACE(D115,1,3,)</f>
        <v>0.759</v>
      </c>
      <c r="K22" s="79" t="str">
        <f>REPLACE(C116,1,3,)</f>
        <v>-13.4%</v>
      </c>
      <c r="L22" s="79" t="str">
        <f>REPLACE(C117,1,3,)</f>
        <v>-11</v>
      </c>
      <c r="M22" s="154" t="str">
        <f>REPLACE(D118,1,3,)</f>
        <v>138</v>
      </c>
      <c r="O22" s="210" t="s">
        <v>314</v>
      </c>
      <c r="P22" s="210" t="s">
        <v>516</v>
      </c>
    </row>
    <row r="23" spans="1:16" x14ac:dyDescent="0.25">
      <c r="A23"/>
      <c r="B23" s="210"/>
      <c r="C23" s="210"/>
      <c r="D23" s="210"/>
      <c r="E23" s="210"/>
      <c r="F23" s="210"/>
      <c r="H23" s="153" t="s">
        <v>280</v>
      </c>
      <c r="I23" s="79" t="str">
        <f>REPLACE(D135,1,3,)</f>
        <v>38.2%</v>
      </c>
      <c r="J23" s="79" t="str">
        <f>REPLACE(D136,1,3,)</f>
        <v>1.000</v>
      </c>
      <c r="K23" s="79" t="str">
        <f>REPLACE(C137,1,3,)</f>
        <v>28.2%</v>
      </c>
      <c r="L23" s="79" t="str">
        <f>REPLACE(C138,1,3,)</f>
        <v>217</v>
      </c>
      <c r="M23" s="154" t="str">
        <f>REPLACE(D139,1,3,)</f>
        <v>2</v>
      </c>
      <c r="O23" s="210" t="s">
        <v>315</v>
      </c>
      <c r="P23" s="210" t="s">
        <v>822</v>
      </c>
    </row>
    <row r="24" spans="1:16" x14ac:dyDescent="0.25">
      <c r="A24"/>
      <c r="B24" s="210" t="s">
        <v>250</v>
      </c>
      <c r="C24" s="210" t="s">
        <v>729</v>
      </c>
      <c r="D24" s="210"/>
      <c r="E24" s="210"/>
      <c r="F24" s="210"/>
      <c r="H24" s="153" t="s">
        <v>279</v>
      </c>
      <c r="I24" s="79" t="str">
        <f>REPLACE(D156,1,3,)</f>
        <v>40.8%</v>
      </c>
      <c r="J24" s="79" t="str">
        <f>REPLACE(D157,1,3,)</f>
        <v>0.886</v>
      </c>
      <c r="K24" s="79" t="str">
        <f>REPLACE(C158,1,3,)</f>
        <v>-4.1%</v>
      </c>
      <c r="L24" s="79" t="str">
        <f>REPLACE(C159,1,3,)</f>
        <v>-18</v>
      </c>
      <c r="M24" s="154" t="str">
        <f>REPLACE(D160,1,3,)</f>
        <v>168</v>
      </c>
      <c r="O24" s="210" t="s">
        <v>316</v>
      </c>
      <c r="P24" s="210" t="s">
        <v>517</v>
      </c>
    </row>
    <row r="25" spans="1:16" x14ac:dyDescent="0.25">
      <c r="A25"/>
      <c r="B25" s="210" t="s">
        <v>236</v>
      </c>
      <c r="C25" s="210" t="s">
        <v>539</v>
      </c>
      <c r="D25" s="210"/>
      <c r="E25" s="210"/>
      <c r="F25" s="210"/>
      <c r="H25" s="162" t="s">
        <v>286</v>
      </c>
      <c r="I25" s="200" t="str">
        <f>C256</f>
        <v xml:space="preserve"> = 0.417</v>
      </c>
      <c r="J25" s="163" t="str">
        <f>REPLACE(D11,1,3,)</f>
        <v>0.959</v>
      </c>
      <c r="K25" s="163" t="str">
        <f>REPLACE(C12,1,3,)</f>
        <v>-0.5%</v>
      </c>
      <c r="L25" s="163" t="str">
        <f>REPLACE(C13,1,3,)</f>
        <v>-2</v>
      </c>
      <c r="M25" s="164" t="str">
        <f>REPLACE(C14,1,3,)</f>
        <v>1471</v>
      </c>
      <c r="O25" s="210" t="s">
        <v>317</v>
      </c>
      <c r="P25" s="210" t="s">
        <v>823</v>
      </c>
    </row>
    <row r="26" spans="1:16" x14ac:dyDescent="0.25">
      <c r="A26"/>
      <c r="B26" s="210" t="s">
        <v>237</v>
      </c>
      <c r="C26" s="210" t="s">
        <v>730</v>
      </c>
      <c r="D26" s="210"/>
      <c r="E26" s="210"/>
      <c r="F26" s="210"/>
      <c r="O26" s="210" t="s">
        <v>318</v>
      </c>
      <c r="P26" s="210" t="s">
        <v>518</v>
      </c>
    </row>
    <row r="27" spans="1:16" x14ac:dyDescent="0.25">
      <c r="A27"/>
      <c r="B27" s="210" t="s">
        <v>238</v>
      </c>
      <c r="C27" s="210" t="s">
        <v>731</v>
      </c>
      <c r="D27" s="210"/>
      <c r="E27" s="210"/>
      <c r="F27" s="210"/>
      <c r="H27" s="167" t="s">
        <v>285</v>
      </c>
    </row>
    <row r="28" spans="1:16" x14ac:dyDescent="0.25">
      <c r="A28"/>
      <c r="B28" s="210" t="s">
        <v>239</v>
      </c>
      <c r="C28" s="210"/>
      <c r="D28" s="210" t="s">
        <v>251</v>
      </c>
      <c r="E28" s="210"/>
      <c r="F28" s="210"/>
      <c r="H28" s="81" t="s">
        <v>271</v>
      </c>
      <c r="I28" s="160" t="s">
        <v>282</v>
      </c>
      <c r="J28" s="160" t="s">
        <v>272</v>
      </c>
      <c r="K28" s="160" t="s">
        <v>287</v>
      </c>
      <c r="L28" s="160" t="s">
        <v>273</v>
      </c>
      <c r="M28" s="161" t="s">
        <v>281</v>
      </c>
      <c r="O28" s="210" t="s">
        <v>319</v>
      </c>
    </row>
    <row r="29" spans="1:16" x14ac:dyDescent="0.25">
      <c r="A29"/>
      <c r="B29" s="210"/>
      <c r="C29" s="210"/>
      <c r="D29" s="210"/>
      <c r="E29" s="210"/>
      <c r="F29" s="210"/>
      <c r="H29" s="153" t="s">
        <v>274</v>
      </c>
      <c r="I29" s="79" t="str">
        <f>REPLACE(D36,1,3,)</f>
        <v>25.2%</v>
      </c>
      <c r="J29" s="79" t="str">
        <f>REPLACE(D37,1,3,)</f>
        <v>0.915</v>
      </c>
      <c r="K29" s="79" t="str">
        <f>REPLACE(C38,1,3,)</f>
        <v>11.0%</v>
      </c>
      <c r="L29" s="79" t="str">
        <f>REPLACE(C39,1,3,)</f>
        <v>238</v>
      </c>
      <c r="M29" s="154" t="str">
        <f>REPLACE(D40,1,3,)</f>
        <v>178</v>
      </c>
    </row>
    <row r="30" spans="1:16" x14ac:dyDescent="0.25">
      <c r="A30"/>
      <c r="B30" s="210" t="s">
        <v>252</v>
      </c>
      <c r="C30" s="210"/>
      <c r="D30" s="210" t="s">
        <v>732</v>
      </c>
      <c r="E30" s="210"/>
      <c r="F30" s="210"/>
      <c r="H30" s="153" t="s">
        <v>275</v>
      </c>
      <c r="I30" s="79" t="str">
        <f>REPLACE(D57,1,3,)</f>
        <v>34.4%</v>
      </c>
      <c r="J30" s="79" t="str">
        <f>REPLACE(D58,1,3,)</f>
        <v>0.840</v>
      </c>
      <c r="K30" s="79" t="str">
        <f>REPLACE(C59,1,3,)</f>
        <v>-3.8%</v>
      </c>
      <c r="L30" s="79" t="str">
        <f>REPLACE(C60,1,3,)</f>
        <v>-26</v>
      </c>
      <c r="M30" s="154" t="str">
        <f>REPLACE(D61,1,3,)</f>
        <v>234</v>
      </c>
      <c r="O30" s="210" t="s">
        <v>320</v>
      </c>
      <c r="P30" s="210" t="s">
        <v>563</v>
      </c>
    </row>
    <row r="31" spans="1:16" x14ac:dyDescent="0.25">
      <c r="A31"/>
      <c r="B31" s="210" t="s">
        <v>241</v>
      </c>
      <c r="C31" s="210"/>
      <c r="D31" s="210" t="s">
        <v>733</v>
      </c>
      <c r="E31" s="210"/>
      <c r="F31" s="210"/>
      <c r="H31" s="153" t="s">
        <v>276</v>
      </c>
      <c r="I31" s="79" t="str">
        <f>REPLACE(D78,1,3,)</f>
        <v>39.6%</v>
      </c>
      <c r="J31" s="79" t="str">
        <f>REPLACE(D79,1,3,)</f>
        <v>0.763</v>
      </c>
      <c r="K31" s="79" t="str">
        <f>REPLACE(C80,1,3,)</f>
        <v>-11.5%</v>
      </c>
      <c r="L31" s="79" t="str">
        <f>REPLACE(C81,1,3,)</f>
        <v>-55</v>
      </c>
      <c r="M31" s="154" t="str">
        <f>REPLACE(D82,1,3,)</f>
        <v>356</v>
      </c>
      <c r="O31" s="210" t="s">
        <v>322</v>
      </c>
      <c r="P31" s="210" t="s">
        <v>564</v>
      </c>
    </row>
    <row r="32" spans="1:16" x14ac:dyDescent="0.25">
      <c r="A32"/>
      <c r="B32" s="210" t="s">
        <v>242</v>
      </c>
      <c r="C32" s="210" t="s">
        <v>734</v>
      </c>
      <c r="D32" s="210"/>
      <c r="E32" s="210"/>
      <c r="F32" s="210"/>
      <c r="H32" s="153" t="s">
        <v>277</v>
      </c>
      <c r="I32" s="79" t="str">
        <f>REPLACE(D99,1,3,)</f>
        <v>54.3%</v>
      </c>
      <c r="J32" s="79" t="str">
        <f>REPLACE(D100,1,3,)</f>
        <v>0.713</v>
      </c>
      <c r="K32" s="79" t="str">
        <f>REPLACE(C101,1,3,)</f>
        <v>-8.8%</v>
      </c>
      <c r="L32" s="79" t="str">
        <f>REPLACE(C102,1,3,)</f>
        <v>-16</v>
      </c>
      <c r="M32" s="154" t="str">
        <f>REPLACE(D103,1,3,)</f>
        <v>397</v>
      </c>
      <c r="O32" s="210" t="s">
        <v>323</v>
      </c>
      <c r="P32" s="210" t="s">
        <v>565</v>
      </c>
    </row>
    <row r="33" spans="1:16" x14ac:dyDescent="0.25">
      <c r="A33"/>
      <c r="B33" s="210" t="s">
        <v>243</v>
      </c>
      <c r="C33" s="210" t="s">
        <v>735</v>
      </c>
      <c r="D33" s="210"/>
      <c r="E33" s="210"/>
      <c r="F33" s="210"/>
      <c r="H33" s="153" t="s">
        <v>278</v>
      </c>
      <c r="I33" s="79" t="str">
        <f>REPLACE(D120,1,3,)</f>
        <v>79.8%</v>
      </c>
      <c r="J33" s="79" t="str">
        <f>REPLACE(D121,1,3,)</f>
        <v>0.712</v>
      </c>
      <c r="K33" s="79" t="str">
        <f>REPLACE(C122,1,3,)</f>
        <v>-13.6%</v>
      </c>
      <c r="L33" s="79" t="str">
        <f>REPLACE(C123,1,3,)</f>
        <v>-12</v>
      </c>
      <c r="M33" s="154" t="str">
        <f>REPLACE(D124,1,3,)</f>
        <v>138</v>
      </c>
      <c r="O33" s="210" t="s">
        <v>324</v>
      </c>
      <c r="P33" s="210" t="s">
        <v>566</v>
      </c>
    </row>
    <row r="34" spans="1:16" x14ac:dyDescent="0.25">
      <c r="A34"/>
      <c r="B34" s="210" t="s">
        <v>239</v>
      </c>
      <c r="C34" s="210"/>
      <c r="D34" s="210" t="s">
        <v>253</v>
      </c>
      <c r="E34" s="210"/>
      <c r="F34" s="210"/>
      <c r="H34" s="153" t="s">
        <v>280</v>
      </c>
      <c r="I34" s="79" t="str">
        <f>REPLACE(D141,1,3,)</f>
        <v>31.8%</v>
      </c>
      <c r="J34" s="79" t="str">
        <f>REPLACE(D142,1,3,)</f>
        <v>1.000</v>
      </c>
      <c r="K34" s="79" t="str">
        <f>REPLACE(C143,1,3,)</f>
        <v>29.7%</v>
      </c>
      <c r="L34" s="79" t="str">
        <f>REPLACE(C144,1,3,)</f>
        <v>261</v>
      </c>
      <c r="M34" s="154" t="str">
        <f>REPLACE(D145,1,3,)</f>
        <v>2</v>
      </c>
      <c r="O34" s="210" t="s">
        <v>325</v>
      </c>
      <c r="P34" s="210" t="s">
        <v>567</v>
      </c>
    </row>
    <row r="35" spans="1:16" x14ac:dyDescent="0.25">
      <c r="A35"/>
      <c r="B35" s="210"/>
      <c r="C35" s="210"/>
      <c r="D35" s="210"/>
      <c r="E35" s="210"/>
      <c r="F35" s="210"/>
      <c r="H35" s="155" t="s">
        <v>279</v>
      </c>
      <c r="I35" s="38" t="str">
        <f>REPLACE(D162,1,3,)</f>
        <v>37.4%</v>
      </c>
      <c r="J35" s="38" t="str">
        <f>REPLACE(D163,1,3,)</f>
        <v>0.890</v>
      </c>
      <c r="K35" s="38" t="str">
        <f>REPLACE(C164,1,3,)</f>
        <v>-0.9%</v>
      </c>
      <c r="L35" s="38" t="str">
        <f>REPLACE(C165,1,3,)</f>
        <v>-4</v>
      </c>
      <c r="M35" s="156" t="str">
        <f>REPLACE(D166,1,3,)</f>
        <v>168</v>
      </c>
      <c r="O35" s="210" t="s">
        <v>326</v>
      </c>
      <c r="P35" s="210" t="s">
        <v>824</v>
      </c>
    </row>
    <row r="36" spans="1:16" x14ac:dyDescent="0.25">
      <c r="A36"/>
      <c r="B36" s="210" t="s">
        <v>254</v>
      </c>
      <c r="C36" s="210"/>
      <c r="D36" s="210" t="s">
        <v>736</v>
      </c>
      <c r="E36" s="210"/>
      <c r="F36" s="210"/>
      <c r="H36" s="157" t="s">
        <v>286</v>
      </c>
      <c r="I36" s="199" t="str">
        <f>C257</f>
        <v xml:space="preserve"> = 0.408</v>
      </c>
      <c r="J36" s="158" t="str">
        <f>REPLACE(D16,1,3,)</f>
        <v>0.956</v>
      </c>
      <c r="K36" s="158" t="str">
        <f>REPLACE(C17,1,3,)</f>
        <v>0.9%</v>
      </c>
      <c r="L36" s="158" t="str">
        <f>REPLACE(C18,1,3,)</f>
        <v>5</v>
      </c>
      <c r="M36" s="159" t="str">
        <f>REPLACE(D19,1,3,)</f>
        <v>1473</v>
      </c>
      <c r="O36" s="210" t="s">
        <v>327</v>
      </c>
      <c r="P36" s="210" t="s">
        <v>568</v>
      </c>
    </row>
    <row r="37" spans="1:16" x14ac:dyDescent="0.25">
      <c r="A37"/>
      <c r="B37" s="210" t="s">
        <v>245</v>
      </c>
      <c r="C37" s="210"/>
      <c r="D37" s="210" t="s">
        <v>737</v>
      </c>
      <c r="E37" s="210"/>
      <c r="F37" s="210"/>
      <c r="O37" s="210" t="s">
        <v>328</v>
      </c>
      <c r="P37" s="210" t="s">
        <v>569</v>
      </c>
    </row>
    <row r="38" spans="1:16" x14ac:dyDescent="0.25">
      <c r="A38"/>
      <c r="B38" s="210" t="s">
        <v>246</v>
      </c>
      <c r="C38" s="210" t="s">
        <v>738</v>
      </c>
      <c r="D38" s="210"/>
      <c r="E38" s="210"/>
      <c r="F38" s="210"/>
      <c r="O38" s="210" t="s">
        <v>329</v>
      </c>
      <c r="P38" s="210" t="s">
        <v>570</v>
      </c>
    </row>
    <row r="39" spans="1:16" ht="15.75" thickBot="1" x14ac:dyDescent="0.3">
      <c r="A39"/>
      <c r="B39" s="210" t="s">
        <v>247</v>
      </c>
      <c r="C39" s="210" t="s">
        <v>739</v>
      </c>
      <c r="D39" s="210"/>
      <c r="E39" s="210"/>
      <c r="F39" s="210"/>
      <c r="O39" s="210" t="s">
        <v>330</v>
      </c>
      <c r="P39" s="210" t="s">
        <v>571</v>
      </c>
    </row>
    <row r="40" spans="1:16" ht="30.75" thickBot="1" x14ac:dyDescent="0.3">
      <c r="A40"/>
      <c r="B40" s="210" t="s">
        <v>239</v>
      </c>
      <c r="C40" s="210"/>
      <c r="D40" s="210" t="s">
        <v>255</v>
      </c>
      <c r="E40" s="210"/>
      <c r="F40" s="210"/>
      <c r="H40" s="267" t="s">
        <v>708</v>
      </c>
      <c r="I40" s="268" t="s">
        <v>709</v>
      </c>
      <c r="J40" s="268" t="s">
        <v>710</v>
      </c>
      <c r="K40" s="269" t="s">
        <v>711</v>
      </c>
      <c r="L40" s="269" t="s">
        <v>712</v>
      </c>
      <c r="M40" s="270" t="s">
        <v>713</v>
      </c>
      <c r="O40" s="210" t="s">
        <v>331</v>
      </c>
      <c r="P40" s="210" t="s">
        <v>572</v>
      </c>
    </row>
    <row r="41" spans="1:16" x14ac:dyDescent="0.25">
      <c r="A41"/>
      <c r="B41" s="210"/>
      <c r="C41" s="210"/>
      <c r="D41" s="210"/>
      <c r="E41" s="210"/>
      <c r="F41" s="210"/>
      <c r="H41" s="244" t="s">
        <v>4</v>
      </c>
      <c r="I41" s="271">
        <v>281655</v>
      </c>
      <c r="J41" s="277">
        <f>I41/$J$47</f>
        <v>1.2953764642576266</v>
      </c>
      <c r="K41" s="272">
        <v>37336</v>
      </c>
      <c r="L41" s="272">
        <f>I41+K41</f>
        <v>318991</v>
      </c>
      <c r="M41" s="273">
        <f>L41/$L$45</f>
        <v>0.15211669921292886</v>
      </c>
      <c r="O41" s="210" t="s">
        <v>332</v>
      </c>
      <c r="P41" s="210" t="s">
        <v>573</v>
      </c>
    </row>
    <row r="42" spans="1:16" x14ac:dyDescent="0.25">
      <c r="A42"/>
      <c r="B42" s="210"/>
      <c r="C42" s="210"/>
      <c r="D42" s="210"/>
      <c r="E42" s="210"/>
      <c r="F42" s="210"/>
      <c r="H42" s="244" t="s">
        <v>5</v>
      </c>
      <c r="I42" s="271">
        <v>301891</v>
      </c>
      <c r="J42" s="277">
        <f t="shared" ref="J42:J44" si="0">I42/$J$47</f>
        <v>1.3884450699302306</v>
      </c>
      <c r="K42" s="272">
        <v>19740</v>
      </c>
      <c r="L42" s="272">
        <f t="shared" ref="L42:L44" si="1">I42+K42</f>
        <v>321631</v>
      </c>
      <c r="M42" s="273">
        <f t="shared" ref="M42:M44" si="2">L42/$L$45</f>
        <v>0.15337563155246864</v>
      </c>
      <c r="O42" s="210" t="s">
        <v>333</v>
      </c>
      <c r="P42" s="210" t="s">
        <v>321</v>
      </c>
    </row>
    <row r="43" spans="1:16" x14ac:dyDescent="0.25">
      <c r="A43"/>
      <c r="B43" s="210" t="s">
        <v>256</v>
      </c>
      <c r="C43" s="210"/>
      <c r="D43" s="210"/>
      <c r="E43" s="210"/>
      <c r="F43" s="210"/>
      <c r="H43" s="244" t="s">
        <v>6</v>
      </c>
      <c r="I43" s="271">
        <v>672390</v>
      </c>
      <c r="J43" s="277">
        <f t="shared" si="0"/>
        <v>3.0924293224057289</v>
      </c>
      <c r="K43" s="272">
        <v>89778</v>
      </c>
      <c r="L43" s="272">
        <f t="shared" si="1"/>
        <v>762168</v>
      </c>
      <c r="M43" s="273">
        <f t="shared" si="2"/>
        <v>0.36345376642513288</v>
      </c>
      <c r="O43" s="210" t="s">
        <v>334</v>
      </c>
      <c r="P43" s="210" t="s">
        <v>574</v>
      </c>
    </row>
    <row r="44" spans="1:16" x14ac:dyDescent="0.25">
      <c r="A44"/>
      <c r="B44" s="210"/>
      <c r="C44" s="210"/>
      <c r="D44" s="210"/>
      <c r="E44" s="210"/>
      <c r="F44" s="210"/>
      <c r="H44" s="244" t="s">
        <v>7</v>
      </c>
      <c r="I44" s="271">
        <v>659327</v>
      </c>
      <c r="J44" s="277">
        <f t="shared" si="0"/>
        <v>3.0323504928000147</v>
      </c>
      <c r="K44" s="272">
        <v>34898</v>
      </c>
      <c r="L44" s="272">
        <f t="shared" si="1"/>
        <v>694225</v>
      </c>
      <c r="M44" s="273">
        <f t="shared" si="2"/>
        <v>0.33105390280946967</v>
      </c>
      <c r="O44" s="210" t="s">
        <v>335</v>
      </c>
      <c r="P44" s="210" t="s">
        <v>575</v>
      </c>
    </row>
    <row r="45" spans="1:16" ht="15.75" thickBot="1" x14ac:dyDescent="0.3">
      <c r="A45"/>
      <c r="B45" s="210" t="s">
        <v>250</v>
      </c>
      <c r="C45" s="210" t="s">
        <v>540</v>
      </c>
      <c r="D45" s="210"/>
      <c r="E45" s="210"/>
      <c r="F45" s="210"/>
      <c r="H45" s="250" t="s">
        <v>714</v>
      </c>
      <c r="I45" s="274">
        <f>SUM(I41:I44)</f>
        <v>1915263</v>
      </c>
      <c r="J45" s="278">
        <f>I45/$J$47</f>
        <v>8.8086013493936015</v>
      </c>
      <c r="K45" s="274">
        <f>SUM(K41:K44)</f>
        <v>181752</v>
      </c>
      <c r="L45" s="274">
        <f>SUM(L41:L44)</f>
        <v>2097015</v>
      </c>
      <c r="M45" s="275">
        <f>SUM(M41:M44)</f>
        <v>1</v>
      </c>
      <c r="O45" s="210" t="s">
        <v>336</v>
      </c>
      <c r="P45" s="210" t="s">
        <v>576</v>
      </c>
    </row>
    <row r="46" spans="1:16" x14ac:dyDescent="0.25">
      <c r="A46"/>
      <c r="B46" s="210" t="s">
        <v>236</v>
      </c>
      <c r="C46" s="210" t="s">
        <v>740</v>
      </c>
      <c r="D46" s="210"/>
      <c r="E46" s="210"/>
      <c r="F46" s="210"/>
      <c r="O46" s="210" t="s">
        <v>337</v>
      </c>
      <c r="P46" s="210" t="s">
        <v>825</v>
      </c>
    </row>
    <row r="47" spans="1:16" x14ac:dyDescent="0.25">
      <c r="A47"/>
      <c r="B47" s="210" t="s">
        <v>237</v>
      </c>
      <c r="C47" s="210" t="s">
        <v>741</v>
      </c>
      <c r="D47" s="210"/>
      <c r="E47" s="210"/>
      <c r="F47" s="210"/>
      <c r="J47" s="276">
        <v>217431</v>
      </c>
      <c r="O47" s="210" t="s">
        <v>338</v>
      </c>
      <c r="P47" s="210" t="s">
        <v>571</v>
      </c>
    </row>
    <row r="48" spans="1:16" x14ac:dyDescent="0.25">
      <c r="A48"/>
      <c r="B48" s="210" t="s">
        <v>238</v>
      </c>
      <c r="C48" s="210" t="s">
        <v>742</v>
      </c>
      <c r="D48" s="210"/>
      <c r="E48" s="210"/>
      <c r="F48" s="210"/>
      <c r="O48" s="210" t="s">
        <v>339</v>
      </c>
      <c r="P48" s="210" t="s">
        <v>826</v>
      </c>
    </row>
    <row r="49" spans="1:16" x14ac:dyDescent="0.25">
      <c r="A49"/>
      <c r="B49" s="210" t="s">
        <v>239</v>
      </c>
      <c r="C49" s="210"/>
      <c r="D49" s="210" t="s">
        <v>541</v>
      </c>
      <c r="E49" s="210"/>
      <c r="F49" s="210"/>
      <c r="O49" s="210" t="s">
        <v>340</v>
      </c>
      <c r="P49" s="210" t="s">
        <v>577</v>
      </c>
    </row>
    <row r="50" spans="1:16" x14ac:dyDescent="0.25">
      <c r="A50"/>
      <c r="B50" s="210"/>
      <c r="C50" s="210"/>
      <c r="D50" s="210"/>
      <c r="E50" s="210"/>
      <c r="F50" s="210"/>
      <c r="O50" s="210" t="s">
        <v>341</v>
      </c>
      <c r="P50" s="210" t="s">
        <v>827</v>
      </c>
    </row>
    <row r="51" spans="1:16" x14ac:dyDescent="0.25">
      <c r="A51"/>
      <c r="B51" s="210" t="s">
        <v>252</v>
      </c>
      <c r="C51" s="210"/>
      <c r="D51" s="210" t="s">
        <v>743</v>
      </c>
      <c r="E51" s="210"/>
      <c r="F51" s="210"/>
      <c r="O51" s="210" t="s">
        <v>342</v>
      </c>
      <c r="P51" s="210" t="s">
        <v>576</v>
      </c>
    </row>
    <row r="52" spans="1:16" x14ac:dyDescent="0.25">
      <c r="A52"/>
      <c r="B52" s="210" t="s">
        <v>241</v>
      </c>
      <c r="C52" s="210"/>
      <c r="D52" s="210" t="s">
        <v>744</v>
      </c>
      <c r="E52" s="210"/>
      <c r="F52" s="210"/>
      <c r="O52" s="210" t="s">
        <v>343</v>
      </c>
      <c r="P52" s="210" t="s">
        <v>578</v>
      </c>
    </row>
    <row r="53" spans="1:16" x14ac:dyDescent="0.25">
      <c r="A53"/>
      <c r="B53" s="210" t="s">
        <v>242</v>
      </c>
      <c r="C53" s="210" t="s">
        <v>745</v>
      </c>
      <c r="D53" s="210"/>
      <c r="E53" s="210"/>
      <c r="F53" s="210"/>
      <c r="O53" s="210" t="s">
        <v>344</v>
      </c>
      <c r="P53" s="210" t="s">
        <v>579</v>
      </c>
    </row>
    <row r="54" spans="1:16" x14ac:dyDescent="0.25">
      <c r="A54"/>
      <c r="B54" s="210" t="s">
        <v>243</v>
      </c>
      <c r="C54" s="210" t="s">
        <v>546</v>
      </c>
      <c r="D54" s="210"/>
      <c r="E54" s="210"/>
      <c r="F54" s="210"/>
    </row>
    <row r="55" spans="1:16" x14ac:dyDescent="0.25">
      <c r="A55"/>
      <c r="B55" s="210" t="s">
        <v>239</v>
      </c>
      <c r="C55" s="210"/>
      <c r="D55" s="210" t="s">
        <v>543</v>
      </c>
      <c r="E55" s="210"/>
      <c r="F55" s="210"/>
      <c r="O55" s="210" t="s">
        <v>345</v>
      </c>
    </row>
    <row r="56" spans="1:16" x14ac:dyDescent="0.25">
      <c r="A56"/>
      <c r="B56" s="210"/>
      <c r="C56" s="210"/>
      <c r="D56" s="210"/>
      <c r="E56" s="210"/>
      <c r="F56" s="210"/>
      <c r="O56" s="210" t="s">
        <v>346</v>
      </c>
      <c r="P56" s="210" t="s">
        <v>828</v>
      </c>
    </row>
    <row r="57" spans="1:16" x14ac:dyDescent="0.25">
      <c r="A57"/>
      <c r="B57" s="210" t="s">
        <v>254</v>
      </c>
      <c r="C57" s="210"/>
      <c r="D57" s="210" t="s">
        <v>746</v>
      </c>
      <c r="E57" s="210"/>
      <c r="F57" s="210"/>
      <c r="O57" s="210" t="s">
        <v>347</v>
      </c>
      <c r="P57" s="210" t="s">
        <v>829</v>
      </c>
    </row>
    <row r="58" spans="1:16" x14ac:dyDescent="0.25">
      <c r="A58"/>
      <c r="B58" s="210" t="s">
        <v>245</v>
      </c>
      <c r="C58" s="210"/>
      <c r="D58" s="210" t="s">
        <v>544</v>
      </c>
      <c r="E58" s="210"/>
      <c r="F58" s="210"/>
    </row>
    <row r="59" spans="1:16" x14ac:dyDescent="0.25">
      <c r="A59"/>
      <c r="B59" s="210" t="s">
        <v>246</v>
      </c>
      <c r="C59" s="210" t="s">
        <v>747</v>
      </c>
      <c r="D59" s="210"/>
      <c r="E59" s="210"/>
      <c r="F59" s="210"/>
      <c r="O59" s="210" t="s">
        <v>348</v>
      </c>
      <c r="P59" s="210" t="s">
        <v>830</v>
      </c>
    </row>
    <row r="60" spans="1:16" x14ac:dyDescent="0.25">
      <c r="A60"/>
      <c r="B60" s="210" t="s">
        <v>247</v>
      </c>
      <c r="C60" s="210" t="s">
        <v>748</v>
      </c>
      <c r="D60" s="210"/>
      <c r="E60" s="210"/>
      <c r="F60" s="210"/>
      <c r="O60" s="210" t="s">
        <v>349</v>
      </c>
      <c r="P60" s="210" t="s">
        <v>831</v>
      </c>
    </row>
    <row r="61" spans="1:16" x14ac:dyDescent="0.25">
      <c r="A61"/>
      <c r="B61" s="210" t="s">
        <v>239</v>
      </c>
      <c r="C61" s="210"/>
      <c r="D61" s="210" t="s">
        <v>543</v>
      </c>
      <c r="E61" s="210"/>
      <c r="F61" s="210"/>
      <c r="O61" s="210" t="s">
        <v>350</v>
      </c>
      <c r="P61" s="210" t="s">
        <v>832</v>
      </c>
    </row>
    <row r="62" spans="1:16" x14ac:dyDescent="0.25">
      <c r="A62"/>
      <c r="B62" s="210"/>
      <c r="C62" s="210"/>
      <c r="D62" s="210"/>
      <c r="E62" s="210"/>
      <c r="F62" s="210"/>
      <c r="O62" s="210" t="s">
        <v>351</v>
      </c>
      <c r="P62" s="210" t="s">
        <v>833</v>
      </c>
    </row>
    <row r="63" spans="1:16" x14ac:dyDescent="0.25">
      <c r="A63"/>
      <c r="B63" s="210"/>
      <c r="C63" s="210"/>
      <c r="D63" s="210"/>
      <c r="E63" s="210"/>
      <c r="F63" s="210"/>
      <c r="O63" s="210" t="s">
        <v>352</v>
      </c>
      <c r="P63" s="210" t="s">
        <v>834</v>
      </c>
    </row>
    <row r="64" spans="1:16" x14ac:dyDescent="0.25">
      <c r="A64"/>
      <c r="B64" s="210" t="s">
        <v>257</v>
      </c>
      <c r="C64" s="210"/>
      <c r="D64" s="210"/>
      <c r="E64" s="210"/>
      <c r="F64" s="210"/>
      <c r="O64" s="210" t="s">
        <v>353</v>
      </c>
      <c r="P64" s="210" t="s">
        <v>835</v>
      </c>
    </row>
    <row r="65" spans="1:16" x14ac:dyDescent="0.25">
      <c r="A65"/>
      <c r="B65" s="210"/>
      <c r="C65" s="210"/>
      <c r="D65" s="210"/>
      <c r="E65" s="210"/>
      <c r="F65" s="210"/>
      <c r="O65" s="210" t="s">
        <v>354</v>
      </c>
      <c r="P65" s="210" t="s">
        <v>836</v>
      </c>
    </row>
    <row r="66" spans="1:16" x14ac:dyDescent="0.25">
      <c r="A66"/>
      <c r="B66" s="210" t="s">
        <v>250</v>
      </c>
      <c r="C66" s="210" t="s">
        <v>749</v>
      </c>
      <c r="D66" s="210"/>
      <c r="E66" s="210"/>
      <c r="F66" s="210"/>
      <c r="O66" s="210" t="s">
        <v>355</v>
      </c>
      <c r="P66" s="210" t="s">
        <v>837</v>
      </c>
    </row>
    <row r="67" spans="1:16" x14ac:dyDescent="0.25">
      <c r="A67"/>
      <c r="B67" s="210" t="s">
        <v>236</v>
      </c>
      <c r="C67" s="210" t="s">
        <v>750</v>
      </c>
      <c r="D67" s="210"/>
      <c r="E67" s="210"/>
      <c r="F67" s="210"/>
      <c r="O67" s="210" t="s">
        <v>356</v>
      </c>
      <c r="P67" s="210" t="s">
        <v>838</v>
      </c>
    </row>
    <row r="68" spans="1:16" x14ac:dyDescent="0.25">
      <c r="A68"/>
      <c r="B68" s="210" t="s">
        <v>237</v>
      </c>
      <c r="C68" s="210" t="s">
        <v>751</v>
      </c>
      <c r="D68" s="210"/>
      <c r="E68" s="210"/>
      <c r="F68" s="210"/>
      <c r="O68" s="210" t="s">
        <v>357</v>
      </c>
      <c r="P68" s="210" t="s">
        <v>580</v>
      </c>
    </row>
    <row r="69" spans="1:16" x14ac:dyDescent="0.25">
      <c r="A69"/>
      <c r="B69" s="210" t="s">
        <v>238</v>
      </c>
      <c r="C69" s="210" t="s">
        <v>752</v>
      </c>
      <c r="D69" s="210"/>
      <c r="E69" s="210"/>
      <c r="F69" s="210"/>
    </row>
    <row r="70" spans="1:16" x14ac:dyDescent="0.25">
      <c r="A70"/>
      <c r="B70" s="210" t="s">
        <v>239</v>
      </c>
      <c r="C70" s="210"/>
      <c r="D70" s="210" t="s">
        <v>258</v>
      </c>
      <c r="E70" s="210"/>
      <c r="F70" s="210"/>
      <c r="O70" s="210" t="s">
        <v>581</v>
      </c>
      <c r="P70" s="210" t="s">
        <v>839</v>
      </c>
    </row>
    <row r="71" spans="1:16" x14ac:dyDescent="0.25">
      <c r="A71"/>
      <c r="B71" s="210"/>
      <c r="C71" s="210"/>
      <c r="D71" s="210"/>
      <c r="E71" s="210"/>
      <c r="F71" s="210"/>
      <c r="O71" s="210" t="s">
        <v>582</v>
      </c>
      <c r="P71" s="210" t="s">
        <v>840</v>
      </c>
    </row>
    <row r="72" spans="1:16" x14ac:dyDescent="0.25">
      <c r="A72"/>
      <c r="B72" s="210" t="s">
        <v>252</v>
      </c>
      <c r="C72" s="210"/>
      <c r="D72" s="210" t="s">
        <v>394</v>
      </c>
      <c r="E72" s="210"/>
      <c r="F72" s="210"/>
      <c r="O72" s="210" t="s">
        <v>583</v>
      </c>
      <c r="P72" s="210" t="s">
        <v>411</v>
      </c>
    </row>
    <row r="73" spans="1:16" x14ac:dyDescent="0.25">
      <c r="A73"/>
      <c r="B73" s="210" t="s">
        <v>241</v>
      </c>
      <c r="C73" s="210"/>
      <c r="D73" s="210" t="s">
        <v>740</v>
      </c>
      <c r="E73" s="210"/>
      <c r="F73" s="210"/>
    </row>
    <row r="74" spans="1:16" x14ac:dyDescent="0.25">
      <c r="A74"/>
      <c r="B74" s="210" t="s">
        <v>242</v>
      </c>
      <c r="C74" s="210" t="s">
        <v>753</v>
      </c>
      <c r="D74" s="210"/>
      <c r="E74" s="210"/>
      <c r="F74" s="210"/>
      <c r="O74" s="210" t="s">
        <v>358</v>
      </c>
      <c r="P74" s="210" t="s">
        <v>373</v>
      </c>
    </row>
    <row r="75" spans="1:16" x14ac:dyDescent="0.25">
      <c r="A75"/>
      <c r="B75" s="210" t="s">
        <v>243</v>
      </c>
      <c r="C75" s="210" t="s">
        <v>754</v>
      </c>
      <c r="D75" s="210"/>
      <c r="E75" s="210"/>
      <c r="F75" s="210"/>
      <c r="O75" s="210" t="s">
        <v>584</v>
      </c>
      <c r="P75" s="210" t="s">
        <v>375</v>
      </c>
    </row>
    <row r="76" spans="1:16" x14ac:dyDescent="0.25">
      <c r="A76"/>
      <c r="B76" s="210" t="s">
        <v>239</v>
      </c>
      <c r="C76" s="210"/>
      <c r="D76" s="210" t="s">
        <v>259</v>
      </c>
      <c r="E76" s="210"/>
      <c r="F76" s="210"/>
      <c r="O76" s="210" t="s">
        <v>359</v>
      </c>
      <c r="P76" s="210" t="s">
        <v>363</v>
      </c>
    </row>
    <row r="77" spans="1:16" x14ac:dyDescent="0.25">
      <c r="A77"/>
      <c r="B77" s="210"/>
      <c r="C77" s="210"/>
      <c r="D77" s="210"/>
      <c r="E77" s="210"/>
      <c r="F77" s="210"/>
    </row>
    <row r="78" spans="1:16" x14ac:dyDescent="0.25">
      <c r="A78"/>
      <c r="B78" s="210" t="s">
        <v>254</v>
      </c>
      <c r="C78" s="210"/>
      <c r="D78" s="210" t="s">
        <v>755</v>
      </c>
      <c r="E78" s="210"/>
      <c r="F78" s="210"/>
      <c r="O78" s="210" t="s">
        <v>585</v>
      </c>
      <c r="P78" s="210" t="s">
        <v>841</v>
      </c>
    </row>
    <row r="79" spans="1:16" x14ac:dyDescent="0.25">
      <c r="A79"/>
      <c r="B79" s="210" t="s">
        <v>245</v>
      </c>
      <c r="C79" s="210"/>
      <c r="D79" s="210" t="s">
        <v>412</v>
      </c>
      <c r="E79" s="210"/>
      <c r="F79" s="210"/>
      <c r="O79" s="210" t="s">
        <v>586</v>
      </c>
      <c r="P79" s="210" t="s">
        <v>842</v>
      </c>
    </row>
    <row r="80" spans="1:16" x14ac:dyDescent="0.25">
      <c r="A80"/>
      <c r="B80" s="210" t="s">
        <v>246</v>
      </c>
      <c r="C80" s="210" t="s">
        <v>756</v>
      </c>
      <c r="D80" s="210"/>
      <c r="E80" s="210"/>
      <c r="F80" s="210"/>
      <c r="O80" s="210" t="s">
        <v>587</v>
      </c>
      <c r="P80" s="210" t="s">
        <v>411</v>
      </c>
    </row>
    <row r="81" spans="1:16" x14ac:dyDescent="0.25">
      <c r="A81"/>
      <c r="B81" s="210" t="s">
        <v>247</v>
      </c>
      <c r="C81" s="210" t="s">
        <v>757</v>
      </c>
      <c r="D81" s="210"/>
      <c r="E81" s="210"/>
      <c r="F81" s="210"/>
      <c r="O81" s="210" t="s">
        <v>588</v>
      </c>
      <c r="P81" s="210" t="s">
        <v>843</v>
      </c>
    </row>
    <row r="82" spans="1:16" x14ac:dyDescent="0.25">
      <c r="A82"/>
      <c r="B82" s="210" t="s">
        <v>239</v>
      </c>
      <c r="C82" s="210"/>
      <c r="D82" s="210" t="s">
        <v>259</v>
      </c>
      <c r="E82" s="210"/>
      <c r="F82" s="210"/>
      <c r="O82" s="210" t="s">
        <v>589</v>
      </c>
      <c r="P82" s="210" t="s">
        <v>844</v>
      </c>
    </row>
    <row r="83" spans="1:16" x14ac:dyDescent="0.25">
      <c r="A83"/>
      <c r="B83" s="210"/>
      <c r="C83" s="210"/>
      <c r="D83" s="210"/>
      <c r="E83" s="210"/>
      <c r="F83" s="210"/>
      <c r="O83" s="210" t="s">
        <v>590</v>
      </c>
      <c r="P83" s="210" t="s">
        <v>411</v>
      </c>
    </row>
    <row r="84" spans="1:16" x14ac:dyDescent="0.25">
      <c r="A84"/>
      <c r="B84" s="210"/>
      <c r="C84" s="210"/>
      <c r="D84" s="210"/>
      <c r="E84" s="210"/>
      <c r="F84" s="210"/>
      <c r="O84" s="210" t="s">
        <v>591</v>
      </c>
      <c r="P84" s="210" t="s">
        <v>845</v>
      </c>
    </row>
    <row r="85" spans="1:16" x14ac:dyDescent="0.25">
      <c r="A85"/>
      <c r="B85" s="210" t="s">
        <v>260</v>
      </c>
      <c r="C85" s="210"/>
      <c r="D85" s="210"/>
      <c r="E85" s="210"/>
      <c r="F85" s="210"/>
      <c r="O85" s="210" t="s">
        <v>592</v>
      </c>
      <c r="P85" s="210" t="s">
        <v>846</v>
      </c>
    </row>
    <row r="86" spans="1:16" x14ac:dyDescent="0.25">
      <c r="A86"/>
      <c r="B86" s="210"/>
      <c r="C86" s="210"/>
      <c r="D86" s="210"/>
      <c r="E86" s="210"/>
      <c r="F86" s="210"/>
      <c r="O86" s="210" t="s">
        <v>593</v>
      </c>
      <c r="P86" s="210" t="s">
        <v>411</v>
      </c>
    </row>
    <row r="87" spans="1:16" x14ac:dyDescent="0.25">
      <c r="A87"/>
      <c r="B87" s="210" t="s">
        <v>250</v>
      </c>
      <c r="C87" s="210" t="s">
        <v>758</v>
      </c>
      <c r="D87" s="210"/>
      <c r="E87" s="210"/>
      <c r="F87" s="210"/>
      <c r="O87" s="210" t="s">
        <v>594</v>
      </c>
      <c r="P87" s="210" t="s">
        <v>847</v>
      </c>
    </row>
    <row r="88" spans="1:16" x14ac:dyDescent="0.25">
      <c r="A88"/>
      <c r="B88" s="210" t="s">
        <v>236</v>
      </c>
      <c r="C88" s="210" t="s">
        <v>759</v>
      </c>
      <c r="D88" s="210"/>
      <c r="E88" s="210"/>
      <c r="F88" s="210"/>
      <c r="O88" s="210" t="s">
        <v>595</v>
      </c>
      <c r="P88" s="210" t="s">
        <v>848</v>
      </c>
    </row>
    <row r="89" spans="1:16" x14ac:dyDescent="0.25">
      <c r="A89"/>
      <c r="B89" s="210" t="s">
        <v>237</v>
      </c>
      <c r="C89" s="210" t="s">
        <v>760</v>
      </c>
      <c r="D89" s="210"/>
      <c r="E89" s="210"/>
      <c r="F89" s="210"/>
      <c r="O89" s="210" t="s">
        <v>596</v>
      </c>
      <c r="P89" s="210" t="s">
        <v>411</v>
      </c>
    </row>
    <row r="90" spans="1:16" x14ac:dyDescent="0.25">
      <c r="A90"/>
      <c r="B90" s="210" t="s">
        <v>238</v>
      </c>
      <c r="C90" s="210" t="s">
        <v>761</v>
      </c>
      <c r="D90" s="210"/>
      <c r="E90" s="210"/>
      <c r="F90" s="210"/>
    </row>
    <row r="91" spans="1:16" x14ac:dyDescent="0.25">
      <c r="A91"/>
      <c r="B91" s="210" t="s">
        <v>239</v>
      </c>
      <c r="C91" s="210"/>
      <c r="D91" s="210" t="s">
        <v>261</v>
      </c>
      <c r="E91" s="210"/>
      <c r="F91" s="210"/>
      <c r="O91" s="210" t="s">
        <v>360</v>
      </c>
      <c r="P91" s="210" t="s">
        <v>849</v>
      </c>
    </row>
    <row r="92" spans="1:16" x14ac:dyDescent="0.25">
      <c r="A92"/>
      <c r="B92" s="210"/>
      <c r="C92" s="210"/>
      <c r="D92" s="210"/>
      <c r="E92" s="210"/>
      <c r="F92" s="210"/>
      <c r="O92" s="210" t="s">
        <v>361</v>
      </c>
      <c r="P92" s="210" t="s">
        <v>850</v>
      </c>
    </row>
    <row r="93" spans="1:16" x14ac:dyDescent="0.25">
      <c r="A93"/>
      <c r="B93" s="210" t="s">
        <v>252</v>
      </c>
      <c r="C93" s="210"/>
      <c r="D93" s="210" t="s">
        <v>545</v>
      </c>
      <c r="E93" s="210"/>
      <c r="F93" s="210"/>
      <c r="O93" s="210" t="s">
        <v>362</v>
      </c>
      <c r="P93" s="210" t="s">
        <v>363</v>
      </c>
    </row>
    <row r="94" spans="1:16" x14ac:dyDescent="0.25">
      <c r="A94"/>
      <c r="B94" s="210" t="s">
        <v>241</v>
      </c>
      <c r="C94" s="210"/>
      <c r="D94" s="210" t="s">
        <v>762</v>
      </c>
      <c r="E94" s="210"/>
      <c r="F94" s="210"/>
      <c r="O94" s="210" t="s">
        <v>364</v>
      </c>
      <c r="P94" s="210" t="s">
        <v>597</v>
      </c>
    </row>
    <row r="95" spans="1:16" x14ac:dyDescent="0.25">
      <c r="A95"/>
      <c r="B95" s="210" t="s">
        <v>242</v>
      </c>
      <c r="C95" s="210" t="s">
        <v>763</v>
      </c>
      <c r="D95" s="210"/>
      <c r="E95" s="210"/>
      <c r="F95" s="210"/>
      <c r="O95" s="210" t="s">
        <v>365</v>
      </c>
      <c r="P95" s="210" t="s">
        <v>561</v>
      </c>
    </row>
    <row r="96" spans="1:16" x14ac:dyDescent="0.25">
      <c r="A96"/>
      <c r="B96" s="210" t="s">
        <v>243</v>
      </c>
      <c r="C96" s="210" t="s">
        <v>546</v>
      </c>
      <c r="D96" s="210"/>
      <c r="E96" s="210"/>
      <c r="F96" s="210"/>
      <c r="O96" s="210" t="s">
        <v>366</v>
      </c>
      <c r="P96" s="210" t="s">
        <v>363</v>
      </c>
    </row>
    <row r="97" spans="1:18" x14ac:dyDescent="0.25">
      <c r="A97"/>
      <c r="B97" s="210" t="s">
        <v>239</v>
      </c>
      <c r="C97" s="210"/>
      <c r="D97" s="210" t="s">
        <v>262</v>
      </c>
      <c r="E97" s="210"/>
      <c r="F97" s="210"/>
      <c r="O97" s="210" t="s">
        <v>367</v>
      </c>
      <c r="P97" s="210" t="s">
        <v>597</v>
      </c>
    </row>
    <row r="98" spans="1:18" x14ac:dyDescent="0.25">
      <c r="A98"/>
      <c r="B98" s="210"/>
      <c r="C98" s="210"/>
      <c r="D98" s="210"/>
      <c r="E98" s="210"/>
      <c r="F98" s="210"/>
      <c r="O98" s="210" t="s">
        <v>369</v>
      </c>
      <c r="P98" s="210" t="s">
        <v>561</v>
      </c>
    </row>
    <row r="99" spans="1:18" x14ac:dyDescent="0.25">
      <c r="A99"/>
      <c r="B99" s="210" t="s">
        <v>254</v>
      </c>
      <c r="C99" s="210"/>
      <c r="D99" s="210" t="s">
        <v>764</v>
      </c>
      <c r="E99" s="210"/>
      <c r="F99" s="210"/>
      <c r="O99" s="210" t="s">
        <v>371</v>
      </c>
      <c r="P99" s="210" t="s">
        <v>363</v>
      </c>
    </row>
    <row r="100" spans="1:18" x14ac:dyDescent="0.25">
      <c r="A100"/>
      <c r="B100" s="210" t="s">
        <v>245</v>
      </c>
      <c r="C100" s="210"/>
      <c r="D100" s="210" t="s">
        <v>765</v>
      </c>
      <c r="E100" s="210"/>
      <c r="F100" s="210"/>
      <c r="O100" s="210" t="s">
        <v>372</v>
      </c>
      <c r="P100" s="210" t="s">
        <v>368</v>
      </c>
    </row>
    <row r="101" spans="1:18" x14ac:dyDescent="0.25">
      <c r="A101"/>
      <c r="B101" s="210" t="s">
        <v>246</v>
      </c>
      <c r="C101" s="210" t="s">
        <v>766</v>
      </c>
      <c r="D101" s="210"/>
      <c r="E101" s="210"/>
      <c r="F101" s="210"/>
      <c r="O101" s="210" t="s">
        <v>374</v>
      </c>
      <c r="P101" s="210" t="s">
        <v>370</v>
      </c>
    </row>
    <row r="102" spans="1:18" x14ac:dyDescent="0.25">
      <c r="A102"/>
      <c r="B102" s="210" t="s">
        <v>247</v>
      </c>
      <c r="C102" s="210" t="s">
        <v>542</v>
      </c>
      <c r="D102" s="210"/>
      <c r="E102" s="210"/>
      <c r="F102" s="210"/>
      <c r="O102" s="210" t="s">
        <v>376</v>
      </c>
      <c r="P102" s="210" t="s">
        <v>363</v>
      </c>
    </row>
    <row r="103" spans="1:18" x14ac:dyDescent="0.25">
      <c r="A103"/>
      <c r="B103" s="210" t="s">
        <v>239</v>
      </c>
      <c r="C103" s="210"/>
      <c r="D103" s="210" t="s">
        <v>262</v>
      </c>
      <c r="E103" s="210"/>
      <c r="F103" s="210"/>
    </row>
    <row r="104" spans="1:18" x14ac:dyDescent="0.25">
      <c r="A104"/>
      <c r="B104" s="210"/>
      <c r="C104" s="210"/>
      <c r="D104" s="210"/>
      <c r="E104" s="210"/>
      <c r="F104" s="210"/>
      <c r="O104" s="210" t="s">
        <v>377</v>
      </c>
    </row>
    <row r="105" spans="1:18" x14ac:dyDescent="0.25">
      <c r="A105"/>
      <c r="B105" s="210"/>
      <c r="C105" s="210"/>
      <c r="D105" s="210"/>
      <c r="E105" s="210"/>
      <c r="F105" s="210"/>
    </row>
    <row r="106" spans="1:18" x14ac:dyDescent="0.25">
      <c r="A106"/>
      <c r="B106" s="210" t="s">
        <v>263</v>
      </c>
      <c r="C106" s="210"/>
      <c r="D106" s="210"/>
      <c r="E106" s="210"/>
      <c r="F106" s="210"/>
      <c r="O106" s="210" t="s">
        <v>378</v>
      </c>
    </row>
    <row r="107" spans="1:18" x14ac:dyDescent="0.25">
      <c r="A107"/>
      <c r="B107" s="210"/>
      <c r="C107" s="210"/>
      <c r="D107" s="210"/>
      <c r="E107" s="210"/>
      <c r="F107" s="210"/>
    </row>
    <row r="108" spans="1:18" x14ac:dyDescent="0.25">
      <c r="A108"/>
      <c r="B108" s="210" t="s">
        <v>250</v>
      </c>
      <c r="C108" s="210" t="s">
        <v>767</v>
      </c>
      <c r="D108" s="210"/>
      <c r="E108" s="210"/>
      <c r="F108" s="210"/>
      <c r="O108" s="210" t="s">
        <v>379</v>
      </c>
      <c r="Q108" s="210" t="s">
        <v>851</v>
      </c>
    </row>
    <row r="109" spans="1:18" x14ac:dyDescent="0.25">
      <c r="A109"/>
      <c r="B109" s="210" t="s">
        <v>236</v>
      </c>
      <c r="C109" s="210" t="s">
        <v>768</v>
      </c>
      <c r="D109" s="210"/>
      <c r="E109" s="210"/>
      <c r="F109" s="210"/>
    </row>
    <row r="110" spans="1:18" x14ac:dyDescent="0.25">
      <c r="A110"/>
      <c r="B110" s="210" t="s">
        <v>237</v>
      </c>
      <c r="C110" s="210" t="s">
        <v>769</v>
      </c>
      <c r="D110" s="210"/>
      <c r="E110" s="210"/>
      <c r="F110" s="210"/>
      <c r="O110" s="210" t="s">
        <v>380</v>
      </c>
      <c r="R110" s="210" t="s">
        <v>852</v>
      </c>
    </row>
    <row r="111" spans="1:18" x14ac:dyDescent="0.25">
      <c r="A111"/>
      <c r="B111" s="210" t="s">
        <v>238</v>
      </c>
      <c r="C111" s="210" t="s">
        <v>770</v>
      </c>
      <c r="D111" s="210"/>
      <c r="E111" s="210"/>
      <c r="F111" s="210"/>
      <c r="O111" s="210" t="s">
        <v>381</v>
      </c>
      <c r="P111" s="210" t="s">
        <v>853</v>
      </c>
    </row>
    <row r="112" spans="1:18" x14ac:dyDescent="0.25">
      <c r="A112"/>
      <c r="B112" s="210" t="s">
        <v>239</v>
      </c>
      <c r="C112" s="210"/>
      <c r="D112" s="210" t="s">
        <v>264</v>
      </c>
      <c r="E112" s="210"/>
      <c r="F112" s="210"/>
      <c r="O112" s="210" t="s">
        <v>382</v>
      </c>
      <c r="P112" s="210" t="s">
        <v>383</v>
      </c>
    </row>
    <row r="113" spans="1:18" x14ac:dyDescent="0.25">
      <c r="A113"/>
      <c r="B113" s="210"/>
      <c r="C113" s="210"/>
      <c r="D113" s="210"/>
      <c r="E113" s="210"/>
      <c r="F113" s="210"/>
      <c r="O113" s="210" t="s">
        <v>384</v>
      </c>
      <c r="P113" s="210" t="s">
        <v>854</v>
      </c>
    </row>
    <row r="114" spans="1:18" x14ac:dyDescent="0.25">
      <c r="A114"/>
      <c r="B114" s="210" t="s">
        <v>252</v>
      </c>
      <c r="C114" s="210"/>
      <c r="D114" s="210" t="s">
        <v>771</v>
      </c>
      <c r="E114" s="210"/>
      <c r="F114" s="210"/>
    </row>
    <row r="115" spans="1:18" x14ac:dyDescent="0.25">
      <c r="A115"/>
      <c r="B115" s="210" t="s">
        <v>241</v>
      </c>
      <c r="C115" s="210"/>
      <c r="D115" s="210" t="s">
        <v>772</v>
      </c>
      <c r="E115" s="210"/>
      <c r="F115" s="210"/>
      <c r="O115" s="210" t="s">
        <v>385</v>
      </c>
      <c r="R115" s="210" t="s">
        <v>855</v>
      </c>
    </row>
    <row r="116" spans="1:18" x14ac:dyDescent="0.25">
      <c r="A116"/>
      <c r="B116" s="210" t="s">
        <v>242</v>
      </c>
      <c r="C116" s="210" t="s">
        <v>773</v>
      </c>
      <c r="D116" s="210"/>
      <c r="E116" s="210"/>
      <c r="F116" s="210"/>
      <c r="O116" s="210" t="s">
        <v>386</v>
      </c>
      <c r="P116" s="210" t="s">
        <v>856</v>
      </c>
    </row>
    <row r="117" spans="1:18" x14ac:dyDescent="0.25">
      <c r="A117"/>
      <c r="B117" s="210" t="s">
        <v>243</v>
      </c>
      <c r="C117" s="210" t="s">
        <v>546</v>
      </c>
      <c r="D117" s="210"/>
      <c r="E117" s="210"/>
      <c r="F117" s="210"/>
      <c r="O117" s="210" t="s">
        <v>387</v>
      </c>
      <c r="P117" s="210" t="s">
        <v>857</v>
      </c>
    </row>
    <row r="118" spans="1:18" x14ac:dyDescent="0.25">
      <c r="A118"/>
      <c r="B118" s="210" t="s">
        <v>239</v>
      </c>
      <c r="C118" s="210"/>
      <c r="D118" s="210" t="s">
        <v>265</v>
      </c>
      <c r="E118" s="210"/>
      <c r="F118" s="210"/>
      <c r="O118" s="210" t="s">
        <v>388</v>
      </c>
      <c r="P118" s="210" t="s">
        <v>858</v>
      </c>
    </row>
    <row r="119" spans="1:18" x14ac:dyDescent="0.25">
      <c r="A119"/>
      <c r="B119" s="210"/>
      <c r="C119" s="210"/>
      <c r="D119" s="210"/>
      <c r="E119" s="210"/>
      <c r="F119" s="210"/>
    </row>
    <row r="120" spans="1:18" x14ac:dyDescent="0.25">
      <c r="A120"/>
      <c r="B120" s="210" t="s">
        <v>254</v>
      </c>
      <c r="C120" s="210"/>
      <c r="D120" s="210" t="s">
        <v>774</v>
      </c>
      <c r="E120" s="210"/>
      <c r="F120" s="210"/>
    </row>
    <row r="121" spans="1:18" x14ac:dyDescent="0.25">
      <c r="A121"/>
      <c r="B121" s="210" t="s">
        <v>245</v>
      </c>
      <c r="C121" s="210"/>
      <c r="D121" s="210" t="s">
        <v>775</v>
      </c>
      <c r="E121" s="210"/>
      <c r="F121" s="210"/>
      <c r="O121" s="210" t="s">
        <v>249</v>
      </c>
    </row>
    <row r="122" spans="1:18" x14ac:dyDescent="0.25">
      <c r="A122"/>
      <c r="B122" s="210" t="s">
        <v>246</v>
      </c>
      <c r="C122" s="210" t="s">
        <v>776</v>
      </c>
      <c r="D122" s="210"/>
      <c r="E122" s="210"/>
      <c r="F122" s="210"/>
    </row>
    <row r="123" spans="1:18" x14ac:dyDescent="0.25">
      <c r="A123"/>
      <c r="B123" s="210" t="s">
        <v>247</v>
      </c>
      <c r="C123" s="210" t="s">
        <v>777</v>
      </c>
      <c r="D123" s="210"/>
      <c r="E123" s="210"/>
      <c r="F123" s="210"/>
      <c r="O123" s="210" t="s">
        <v>380</v>
      </c>
      <c r="R123" s="210" t="s">
        <v>859</v>
      </c>
    </row>
    <row r="124" spans="1:18" x14ac:dyDescent="0.25">
      <c r="A124"/>
      <c r="B124" s="210" t="s">
        <v>239</v>
      </c>
      <c r="C124" s="210"/>
      <c r="D124" s="210" t="s">
        <v>265</v>
      </c>
      <c r="E124" s="210"/>
      <c r="F124" s="210"/>
      <c r="O124" s="210" t="s">
        <v>381</v>
      </c>
      <c r="P124" s="210" t="s">
        <v>860</v>
      </c>
    </row>
    <row r="125" spans="1:18" x14ac:dyDescent="0.25">
      <c r="A125"/>
      <c r="B125" s="210"/>
      <c r="C125" s="210"/>
      <c r="D125" s="210"/>
      <c r="E125" s="210"/>
      <c r="F125" s="210"/>
      <c r="O125" s="210" t="s">
        <v>382</v>
      </c>
      <c r="P125" s="210" t="s">
        <v>598</v>
      </c>
    </row>
    <row r="126" spans="1:18" x14ac:dyDescent="0.25">
      <c r="A126"/>
      <c r="B126" s="210"/>
      <c r="C126" s="210"/>
      <c r="D126" s="210"/>
      <c r="E126" s="210"/>
      <c r="F126" s="210"/>
      <c r="O126" s="210" t="s">
        <v>384</v>
      </c>
      <c r="P126" s="210" t="s">
        <v>861</v>
      </c>
    </row>
    <row r="127" spans="1:18" x14ac:dyDescent="0.25">
      <c r="A127"/>
      <c r="B127" s="210" t="s">
        <v>266</v>
      </c>
      <c r="C127" s="210"/>
      <c r="D127" s="210"/>
      <c r="E127" s="210"/>
      <c r="F127" s="210"/>
    </row>
    <row r="128" spans="1:18" x14ac:dyDescent="0.25">
      <c r="A128"/>
      <c r="B128" s="210"/>
      <c r="C128" s="210"/>
      <c r="D128" s="210"/>
      <c r="E128" s="210"/>
      <c r="F128" s="210"/>
      <c r="O128" s="210" t="s">
        <v>385</v>
      </c>
      <c r="R128" s="210" t="s">
        <v>862</v>
      </c>
    </row>
    <row r="129" spans="1:18" x14ac:dyDescent="0.25">
      <c r="A129"/>
      <c r="B129" s="210" t="s">
        <v>250</v>
      </c>
      <c r="C129" s="210" t="s">
        <v>547</v>
      </c>
      <c r="D129" s="210"/>
      <c r="E129" s="210"/>
      <c r="F129" s="210"/>
      <c r="O129" s="210" t="s">
        <v>386</v>
      </c>
      <c r="P129" s="210" t="s">
        <v>863</v>
      </c>
    </row>
    <row r="130" spans="1:18" x14ac:dyDescent="0.25">
      <c r="A130"/>
      <c r="B130" s="210" t="s">
        <v>236</v>
      </c>
      <c r="C130" s="210" t="s">
        <v>267</v>
      </c>
      <c r="D130" s="210"/>
      <c r="E130" s="210"/>
      <c r="F130" s="210"/>
      <c r="O130" s="210" t="s">
        <v>387</v>
      </c>
      <c r="P130" s="210" t="s">
        <v>864</v>
      </c>
    </row>
    <row r="131" spans="1:18" x14ac:dyDescent="0.25">
      <c r="A131"/>
      <c r="B131" s="210" t="s">
        <v>237</v>
      </c>
      <c r="C131" s="210" t="s">
        <v>548</v>
      </c>
      <c r="D131" s="210"/>
      <c r="E131" s="210"/>
      <c r="F131" s="210"/>
      <c r="O131" s="210" t="s">
        <v>388</v>
      </c>
      <c r="P131" s="210" t="s">
        <v>865</v>
      </c>
    </row>
    <row r="132" spans="1:18" x14ac:dyDescent="0.25">
      <c r="A132"/>
      <c r="B132" s="210" t="s">
        <v>238</v>
      </c>
      <c r="C132" s="210" t="s">
        <v>549</v>
      </c>
      <c r="D132" s="210"/>
      <c r="E132" s="210"/>
      <c r="F132" s="210"/>
    </row>
    <row r="133" spans="1:18" x14ac:dyDescent="0.25">
      <c r="A133"/>
      <c r="B133" s="210" t="s">
        <v>239</v>
      </c>
      <c r="C133" s="210"/>
      <c r="D133" s="210" t="s">
        <v>268</v>
      </c>
      <c r="E133" s="210"/>
      <c r="F133" s="210"/>
    </row>
    <row r="134" spans="1:18" x14ac:dyDescent="0.25">
      <c r="A134"/>
      <c r="B134" s="210"/>
      <c r="C134" s="210"/>
      <c r="D134" s="210"/>
      <c r="E134" s="210"/>
      <c r="F134" s="210"/>
      <c r="O134" s="210" t="s">
        <v>256</v>
      </c>
    </row>
    <row r="135" spans="1:18" x14ac:dyDescent="0.25">
      <c r="A135"/>
      <c r="B135" s="210" t="s">
        <v>252</v>
      </c>
      <c r="C135" s="210"/>
      <c r="D135" s="210" t="s">
        <v>778</v>
      </c>
      <c r="E135" s="210"/>
      <c r="F135" s="210"/>
    </row>
    <row r="136" spans="1:18" x14ac:dyDescent="0.25">
      <c r="A136"/>
      <c r="B136" s="210" t="s">
        <v>241</v>
      </c>
      <c r="C136" s="210"/>
      <c r="D136" s="210" t="s">
        <v>267</v>
      </c>
      <c r="E136" s="210"/>
      <c r="F136" s="210"/>
      <c r="O136" s="210" t="s">
        <v>380</v>
      </c>
      <c r="R136" s="210" t="s">
        <v>866</v>
      </c>
    </row>
    <row r="137" spans="1:18" x14ac:dyDescent="0.25">
      <c r="A137"/>
      <c r="B137" s="210" t="s">
        <v>242</v>
      </c>
      <c r="C137" s="210" t="s">
        <v>550</v>
      </c>
      <c r="D137" s="210"/>
      <c r="E137" s="210"/>
      <c r="F137" s="210"/>
      <c r="O137" s="210" t="s">
        <v>381</v>
      </c>
      <c r="P137" s="210" t="s">
        <v>867</v>
      </c>
    </row>
    <row r="138" spans="1:18" x14ac:dyDescent="0.25">
      <c r="A138"/>
      <c r="B138" s="210" t="s">
        <v>243</v>
      </c>
      <c r="C138" s="210" t="s">
        <v>551</v>
      </c>
      <c r="D138" s="210"/>
      <c r="E138" s="210"/>
      <c r="F138" s="210"/>
      <c r="O138" s="210" t="s">
        <v>382</v>
      </c>
      <c r="P138" s="210" t="s">
        <v>390</v>
      </c>
    </row>
    <row r="139" spans="1:18" x14ac:dyDescent="0.25">
      <c r="A139"/>
      <c r="B139" s="210" t="s">
        <v>239</v>
      </c>
      <c r="C139" s="210"/>
      <c r="D139" s="210" t="s">
        <v>269</v>
      </c>
      <c r="E139" s="210"/>
      <c r="F139" s="210"/>
      <c r="O139" s="210" t="s">
        <v>384</v>
      </c>
      <c r="P139" s="210" t="s">
        <v>868</v>
      </c>
    </row>
    <row r="140" spans="1:18" x14ac:dyDescent="0.25">
      <c r="A140"/>
      <c r="B140" s="210"/>
      <c r="C140" s="210"/>
      <c r="D140" s="210"/>
      <c r="E140" s="210"/>
      <c r="F140" s="210"/>
    </row>
    <row r="141" spans="1:18" x14ac:dyDescent="0.25">
      <c r="A141"/>
      <c r="B141" s="210" t="s">
        <v>254</v>
      </c>
      <c r="C141" s="210"/>
      <c r="D141" s="210" t="s">
        <v>552</v>
      </c>
      <c r="E141" s="210"/>
      <c r="F141" s="210"/>
      <c r="O141" s="210" t="s">
        <v>385</v>
      </c>
      <c r="R141" s="210" t="s">
        <v>869</v>
      </c>
    </row>
    <row r="142" spans="1:18" x14ac:dyDescent="0.25">
      <c r="A142"/>
      <c r="B142" s="210" t="s">
        <v>245</v>
      </c>
      <c r="C142" s="210"/>
      <c r="D142" s="210" t="s">
        <v>267</v>
      </c>
      <c r="E142" s="210"/>
      <c r="F142" s="210"/>
      <c r="O142" s="210" t="s">
        <v>386</v>
      </c>
      <c r="P142" s="210" t="s">
        <v>870</v>
      </c>
    </row>
    <row r="143" spans="1:18" x14ac:dyDescent="0.25">
      <c r="A143"/>
      <c r="B143" s="210" t="s">
        <v>246</v>
      </c>
      <c r="C143" s="210" t="s">
        <v>553</v>
      </c>
      <c r="D143" s="210"/>
      <c r="E143" s="210"/>
      <c r="F143" s="210"/>
      <c r="O143" s="210" t="s">
        <v>387</v>
      </c>
      <c r="P143" s="210" t="s">
        <v>390</v>
      </c>
    </row>
    <row r="144" spans="1:18" x14ac:dyDescent="0.25">
      <c r="A144"/>
      <c r="B144" s="210" t="s">
        <v>247</v>
      </c>
      <c r="C144" s="210" t="s">
        <v>554</v>
      </c>
      <c r="D144" s="210"/>
      <c r="E144" s="210"/>
      <c r="F144" s="210"/>
      <c r="O144" s="210" t="s">
        <v>388</v>
      </c>
      <c r="P144" s="210" t="s">
        <v>871</v>
      </c>
    </row>
    <row r="145" spans="1:18" x14ac:dyDescent="0.25">
      <c r="A145"/>
      <c r="B145" s="210" t="s">
        <v>239</v>
      </c>
      <c r="C145" s="210"/>
      <c r="D145" s="210" t="s">
        <v>269</v>
      </c>
      <c r="E145" s="210"/>
      <c r="F145" s="210"/>
    </row>
    <row r="146" spans="1:18" x14ac:dyDescent="0.25">
      <c r="A146"/>
      <c r="B146" s="210"/>
      <c r="C146" s="210"/>
      <c r="D146" s="210"/>
      <c r="E146" s="210"/>
      <c r="F146" s="210"/>
    </row>
    <row r="147" spans="1:18" x14ac:dyDescent="0.25">
      <c r="A147"/>
      <c r="B147" s="210"/>
      <c r="C147" s="210"/>
      <c r="D147" s="210"/>
      <c r="E147" s="210"/>
      <c r="F147" s="210"/>
      <c r="O147" s="210" t="s">
        <v>257</v>
      </c>
    </row>
    <row r="148" spans="1:18" x14ac:dyDescent="0.25">
      <c r="A148"/>
      <c r="B148" s="210" t="s">
        <v>270</v>
      </c>
      <c r="C148" s="210"/>
      <c r="D148" s="210"/>
      <c r="E148" s="210"/>
      <c r="F148" s="210"/>
    </row>
    <row r="149" spans="1:18" x14ac:dyDescent="0.25">
      <c r="A149"/>
      <c r="B149" s="210"/>
      <c r="C149" s="210"/>
      <c r="D149" s="210"/>
      <c r="E149" s="210"/>
      <c r="F149" s="210"/>
      <c r="O149" s="210" t="s">
        <v>380</v>
      </c>
      <c r="R149" s="210" t="s">
        <v>872</v>
      </c>
    </row>
    <row r="150" spans="1:18" x14ac:dyDescent="0.25">
      <c r="A150"/>
      <c r="B150" s="210" t="s">
        <v>250</v>
      </c>
      <c r="C150" s="210" t="s">
        <v>779</v>
      </c>
      <c r="D150" s="210"/>
      <c r="E150" s="210"/>
      <c r="F150" s="210"/>
      <c r="O150" s="210" t="s">
        <v>381</v>
      </c>
      <c r="P150" s="210" t="s">
        <v>873</v>
      </c>
    </row>
    <row r="151" spans="1:18" x14ac:dyDescent="0.25">
      <c r="A151"/>
      <c r="B151" s="210" t="s">
        <v>236</v>
      </c>
      <c r="C151" s="210" t="s">
        <v>780</v>
      </c>
      <c r="D151" s="210"/>
      <c r="E151" s="210"/>
      <c r="F151" s="210"/>
      <c r="O151" s="210" t="s">
        <v>382</v>
      </c>
      <c r="P151" s="210" t="s">
        <v>599</v>
      </c>
    </row>
    <row r="152" spans="1:18" x14ac:dyDescent="0.25">
      <c r="A152"/>
      <c r="B152" s="210" t="s">
        <v>237</v>
      </c>
      <c r="C152" s="210" t="s">
        <v>781</v>
      </c>
      <c r="D152" s="210"/>
      <c r="E152" s="210"/>
      <c r="F152" s="210"/>
      <c r="O152" s="210" t="s">
        <v>384</v>
      </c>
      <c r="P152" s="210" t="s">
        <v>874</v>
      </c>
    </row>
    <row r="153" spans="1:18" x14ac:dyDescent="0.25">
      <c r="A153"/>
      <c r="B153" s="210" t="s">
        <v>238</v>
      </c>
      <c r="C153" s="210" t="s">
        <v>782</v>
      </c>
      <c r="D153" s="210"/>
      <c r="E153" s="210"/>
      <c r="F153" s="210"/>
    </row>
    <row r="154" spans="1:18" x14ac:dyDescent="0.25">
      <c r="A154"/>
      <c r="B154" s="210" t="s">
        <v>239</v>
      </c>
      <c r="C154" s="210"/>
      <c r="D154" s="210" t="s">
        <v>555</v>
      </c>
      <c r="E154" s="210"/>
      <c r="F154" s="210"/>
      <c r="O154" s="210" t="s">
        <v>385</v>
      </c>
      <c r="R154" s="210" t="s">
        <v>875</v>
      </c>
    </row>
    <row r="155" spans="1:18" x14ac:dyDescent="0.25">
      <c r="A155"/>
      <c r="B155" s="210"/>
      <c r="C155" s="210"/>
      <c r="D155" s="210"/>
      <c r="E155" s="210"/>
      <c r="F155" s="210"/>
      <c r="O155" s="210" t="s">
        <v>386</v>
      </c>
      <c r="P155" s="210" t="s">
        <v>876</v>
      </c>
    </row>
    <row r="156" spans="1:18" x14ac:dyDescent="0.25">
      <c r="A156"/>
      <c r="B156" s="210" t="s">
        <v>252</v>
      </c>
      <c r="C156" s="210"/>
      <c r="D156" s="210" t="s">
        <v>783</v>
      </c>
      <c r="E156" s="210"/>
      <c r="F156" s="210"/>
      <c r="O156" s="210" t="s">
        <v>387</v>
      </c>
      <c r="P156" s="210" t="s">
        <v>600</v>
      </c>
    </row>
    <row r="157" spans="1:18" x14ac:dyDescent="0.25">
      <c r="A157"/>
      <c r="B157" s="210" t="s">
        <v>241</v>
      </c>
      <c r="C157" s="210"/>
      <c r="D157" s="210" t="s">
        <v>784</v>
      </c>
      <c r="E157" s="210"/>
      <c r="F157" s="210"/>
      <c r="O157" s="210" t="s">
        <v>388</v>
      </c>
      <c r="P157" s="210" t="s">
        <v>877</v>
      </c>
    </row>
    <row r="158" spans="1:18" x14ac:dyDescent="0.25">
      <c r="A158"/>
      <c r="B158" s="210" t="s">
        <v>242</v>
      </c>
      <c r="C158" s="210" t="s">
        <v>785</v>
      </c>
      <c r="D158" s="210"/>
      <c r="E158" s="210"/>
      <c r="F158" s="210"/>
    </row>
    <row r="159" spans="1:18" x14ac:dyDescent="0.25">
      <c r="A159"/>
      <c r="B159" s="210" t="s">
        <v>243</v>
      </c>
      <c r="C159" s="210" t="s">
        <v>393</v>
      </c>
      <c r="D159" s="210"/>
      <c r="E159" s="210"/>
      <c r="F159" s="210"/>
    </row>
    <row r="160" spans="1:18" x14ac:dyDescent="0.25">
      <c r="A160"/>
      <c r="B160" s="210" t="s">
        <v>239</v>
      </c>
      <c r="C160" s="210"/>
      <c r="D160" s="210" t="s">
        <v>556</v>
      </c>
      <c r="E160" s="210"/>
      <c r="F160" s="210"/>
      <c r="O160" s="210" t="s">
        <v>260</v>
      </c>
    </row>
    <row r="161" spans="1:18" x14ac:dyDescent="0.25">
      <c r="A161"/>
      <c r="B161" s="210"/>
      <c r="C161" s="210"/>
      <c r="D161" s="210"/>
      <c r="E161" s="210"/>
      <c r="F161" s="210"/>
    </row>
    <row r="162" spans="1:18" x14ac:dyDescent="0.25">
      <c r="A162"/>
      <c r="B162" s="210" t="s">
        <v>254</v>
      </c>
      <c r="C162" s="210"/>
      <c r="D162" s="210" t="s">
        <v>557</v>
      </c>
      <c r="E162" s="210"/>
      <c r="F162" s="210"/>
      <c r="O162" s="210" t="s">
        <v>380</v>
      </c>
      <c r="R162" s="210" t="s">
        <v>878</v>
      </c>
    </row>
    <row r="163" spans="1:18" x14ac:dyDescent="0.25">
      <c r="A163"/>
      <c r="B163" s="210" t="s">
        <v>245</v>
      </c>
      <c r="C163" s="210"/>
      <c r="D163" s="210" t="s">
        <v>558</v>
      </c>
      <c r="E163" s="210"/>
      <c r="F163" s="210"/>
      <c r="O163" s="210" t="s">
        <v>381</v>
      </c>
      <c r="P163" s="210" t="s">
        <v>879</v>
      </c>
    </row>
    <row r="164" spans="1:18" x14ac:dyDescent="0.25">
      <c r="A164"/>
      <c r="B164" s="210" t="s">
        <v>246</v>
      </c>
      <c r="C164" s="210" t="s">
        <v>392</v>
      </c>
      <c r="D164" s="210"/>
      <c r="E164" s="210"/>
      <c r="F164" s="210"/>
      <c r="O164" s="210" t="s">
        <v>382</v>
      </c>
      <c r="P164" s="210" t="s">
        <v>390</v>
      </c>
    </row>
    <row r="165" spans="1:18" x14ac:dyDescent="0.25">
      <c r="A165"/>
      <c r="B165" s="210" t="s">
        <v>247</v>
      </c>
      <c r="C165" s="210" t="s">
        <v>786</v>
      </c>
      <c r="D165" s="210"/>
      <c r="E165" s="210"/>
      <c r="F165" s="210"/>
      <c r="O165" s="210" t="s">
        <v>384</v>
      </c>
      <c r="P165" s="210" t="s">
        <v>880</v>
      </c>
    </row>
    <row r="166" spans="1:18" x14ac:dyDescent="0.25">
      <c r="A166"/>
      <c r="B166" s="210" t="s">
        <v>239</v>
      </c>
      <c r="C166" s="210"/>
      <c r="D166" s="210" t="s">
        <v>556</v>
      </c>
      <c r="E166" s="210"/>
      <c r="F166" s="210"/>
    </row>
    <row r="167" spans="1:18" x14ac:dyDescent="0.25">
      <c r="A167"/>
      <c r="B167" s="210"/>
      <c r="C167" s="210"/>
      <c r="D167" s="210"/>
      <c r="E167" s="210"/>
      <c r="F167" s="210"/>
      <c r="O167" s="210" t="s">
        <v>385</v>
      </c>
      <c r="R167" s="210" t="s">
        <v>881</v>
      </c>
    </row>
    <row r="168" spans="1:18" x14ac:dyDescent="0.25">
      <c r="A168"/>
      <c r="B168" s="210" t="s">
        <v>395</v>
      </c>
      <c r="C168" s="210"/>
      <c r="D168" s="210"/>
      <c r="E168" s="210"/>
      <c r="F168" s="210"/>
      <c r="O168" s="210" t="s">
        <v>386</v>
      </c>
      <c r="P168" s="210" t="s">
        <v>601</v>
      </c>
    </row>
    <row r="169" spans="1:18" x14ac:dyDescent="0.25">
      <c r="A169"/>
      <c r="B169" s="210"/>
      <c r="C169" s="210"/>
      <c r="D169" s="210"/>
      <c r="E169" s="210"/>
      <c r="F169" s="210"/>
      <c r="O169" s="210" t="s">
        <v>387</v>
      </c>
      <c r="P169" s="210" t="s">
        <v>390</v>
      </c>
    </row>
    <row r="170" spans="1:18" x14ac:dyDescent="0.25">
      <c r="A170"/>
      <c r="B170" s="210" t="s">
        <v>396</v>
      </c>
      <c r="C170" s="210" t="s">
        <v>397</v>
      </c>
      <c r="D170" s="210"/>
      <c r="E170" s="210"/>
      <c r="F170" s="210"/>
      <c r="O170" s="210" t="s">
        <v>388</v>
      </c>
      <c r="P170" s="210" t="s">
        <v>882</v>
      </c>
    </row>
    <row r="171" spans="1:18" x14ac:dyDescent="0.25">
      <c r="A171"/>
      <c r="B171" s="210" t="s">
        <v>398</v>
      </c>
      <c r="C171" s="210" t="s">
        <v>389</v>
      </c>
      <c r="D171" s="210"/>
      <c r="E171" s="210"/>
      <c r="F171" s="210"/>
    </row>
    <row r="172" spans="1:18" x14ac:dyDescent="0.25">
      <c r="A172"/>
      <c r="B172" s="210" t="s">
        <v>399</v>
      </c>
      <c r="C172" s="210" t="s">
        <v>787</v>
      </c>
      <c r="D172" s="210"/>
      <c r="E172" s="210"/>
      <c r="F172" s="210"/>
    </row>
    <row r="173" spans="1:18" x14ac:dyDescent="0.25">
      <c r="A173"/>
      <c r="B173" s="210" t="s">
        <v>239</v>
      </c>
      <c r="C173" s="210"/>
      <c r="D173" s="210"/>
      <c r="E173" s="210"/>
      <c r="F173" s="210" t="s">
        <v>788</v>
      </c>
      <c r="O173" s="210" t="s">
        <v>263</v>
      </c>
    </row>
    <row r="174" spans="1:18" x14ac:dyDescent="0.25">
      <c r="A174"/>
      <c r="B174" s="210"/>
      <c r="C174" s="210"/>
      <c r="D174" s="210"/>
      <c r="E174" s="210"/>
      <c r="F174" s="210"/>
    </row>
    <row r="175" spans="1:18" x14ac:dyDescent="0.25">
      <c r="A175"/>
      <c r="B175" s="210" t="s">
        <v>400</v>
      </c>
      <c r="C175" s="210" t="s">
        <v>397</v>
      </c>
      <c r="D175" s="210"/>
      <c r="E175" s="210"/>
      <c r="F175" s="210"/>
      <c r="O175" s="210" t="s">
        <v>380</v>
      </c>
      <c r="R175" s="210" t="s">
        <v>883</v>
      </c>
    </row>
    <row r="176" spans="1:18" x14ac:dyDescent="0.25">
      <c r="A176"/>
      <c r="B176" s="210" t="s">
        <v>401</v>
      </c>
      <c r="C176" s="210" t="s">
        <v>559</v>
      </c>
      <c r="D176" s="210"/>
      <c r="E176" s="210"/>
      <c r="F176" s="210"/>
      <c r="O176" s="210" t="s">
        <v>381</v>
      </c>
      <c r="P176" s="210" t="s">
        <v>884</v>
      </c>
    </row>
    <row r="177" spans="1:18" x14ac:dyDescent="0.25">
      <c r="A177"/>
      <c r="B177" s="210" t="s">
        <v>402</v>
      </c>
      <c r="C177" s="210" t="s">
        <v>789</v>
      </c>
      <c r="D177" s="210"/>
      <c r="E177" s="210"/>
      <c r="F177" s="210"/>
      <c r="O177" s="210" t="s">
        <v>382</v>
      </c>
      <c r="P177" s="210" t="s">
        <v>885</v>
      </c>
    </row>
    <row r="178" spans="1:18" x14ac:dyDescent="0.25">
      <c r="A178"/>
      <c r="B178" s="210" t="s">
        <v>239</v>
      </c>
      <c r="C178" s="210"/>
      <c r="D178" s="210"/>
      <c r="E178" s="210"/>
      <c r="F178" s="210" t="s">
        <v>788</v>
      </c>
      <c r="O178" s="210" t="s">
        <v>384</v>
      </c>
      <c r="P178" s="210" t="s">
        <v>886</v>
      </c>
    </row>
    <row r="179" spans="1:18" x14ac:dyDescent="0.25">
      <c r="A179"/>
      <c r="B179" s="210"/>
      <c r="C179" s="210"/>
      <c r="D179" s="210"/>
      <c r="E179" s="210"/>
      <c r="F179" s="210"/>
    </row>
    <row r="180" spans="1:18" x14ac:dyDescent="0.25">
      <c r="A180"/>
      <c r="B180" s="210"/>
      <c r="C180" s="210"/>
      <c r="D180" s="210"/>
      <c r="E180" s="210"/>
      <c r="F180" s="210"/>
      <c r="O180" s="210" t="s">
        <v>385</v>
      </c>
      <c r="R180" s="210" t="s">
        <v>887</v>
      </c>
    </row>
    <row r="181" spans="1:18" x14ac:dyDescent="0.25">
      <c r="A181"/>
      <c r="B181" s="210" t="s">
        <v>249</v>
      </c>
      <c r="C181" s="210"/>
      <c r="D181" s="210"/>
      <c r="E181" s="210"/>
      <c r="F181" s="210"/>
      <c r="O181" s="210" t="s">
        <v>386</v>
      </c>
      <c r="P181" s="210" t="s">
        <v>888</v>
      </c>
    </row>
    <row r="182" spans="1:18" x14ac:dyDescent="0.25">
      <c r="A182"/>
      <c r="B182" s="210"/>
      <c r="C182" s="210"/>
      <c r="D182" s="210"/>
      <c r="E182" s="210"/>
      <c r="F182" s="210"/>
      <c r="O182" s="210" t="s">
        <v>387</v>
      </c>
      <c r="P182" s="210" t="s">
        <v>889</v>
      </c>
    </row>
    <row r="183" spans="1:18" x14ac:dyDescent="0.25">
      <c r="A183" t="s">
        <v>413</v>
      </c>
      <c r="B183" s="210" t="s">
        <v>403</v>
      </c>
      <c r="C183" s="210"/>
      <c r="D183" s="210"/>
      <c r="E183" s="210" t="s">
        <v>790</v>
      </c>
      <c r="F183" s="210"/>
      <c r="O183" s="210" t="s">
        <v>388</v>
      </c>
      <c r="P183" s="210" t="s">
        <v>890</v>
      </c>
    </row>
    <row r="184" spans="1:18" x14ac:dyDescent="0.25">
      <c r="A184"/>
      <c r="B184" s="210"/>
      <c r="C184" s="210"/>
      <c r="D184" s="210"/>
      <c r="E184" s="210"/>
      <c r="F184" s="210"/>
    </row>
    <row r="185" spans="1:18" x14ac:dyDescent="0.25">
      <c r="A185"/>
      <c r="B185" s="210"/>
      <c r="C185" s="210"/>
      <c r="D185" s="210"/>
      <c r="E185" s="210"/>
      <c r="F185" s="210"/>
    </row>
    <row r="186" spans="1:18" x14ac:dyDescent="0.25">
      <c r="A186"/>
      <c r="B186" s="210"/>
      <c r="C186" s="210"/>
      <c r="D186" s="210"/>
      <c r="E186" s="210"/>
      <c r="F186" s="210"/>
      <c r="O186" s="210" t="s">
        <v>270</v>
      </c>
    </row>
    <row r="187" spans="1:18" x14ac:dyDescent="0.25">
      <c r="A187"/>
      <c r="B187" s="210" t="s">
        <v>256</v>
      </c>
      <c r="C187" s="210"/>
      <c r="D187" s="210"/>
      <c r="E187" s="210"/>
      <c r="F187" s="210"/>
    </row>
    <row r="188" spans="1:18" x14ac:dyDescent="0.25">
      <c r="A188"/>
      <c r="B188" s="210"/>
      <c r="C188" s="210"/>
      <c r="D188" s="210"/>
      <c r="E188" s="210"/>
      <c r="F188" s="210"/>
      <c r="O188" s="210" t="s">
        <v>380</v>
      </c>
      <c r="R188" s="210" t="s">
        <v>715</v>
      </c>
    </row>
    <row r="189" spans="1:18" x14ac:dyDescent="0.25">
      <c r="A189" t="s">
        <v>414</v>
      </c>
      <c r="B189" s="210" t="s">
        <v>403</v>
      </c>
      <c r="C189" s="210"/>
      <c r="D189" s="210"/>
      <c r="E189" s="210" t="s">
        <v>791</v>
      </c>
      <c r="F189" s="210"/>
      <c r="O189" s="210" t="s">
        <v>381</v>
      </c>
      <c r="P189" s="210" t="s">
        <v>716</v>
      </c>
    </row>
    <row r="190" spans="1:18" x14ac:dyDescent="0.25">
      <c r="A190"/>
      <c r="B190" s="210"/>
      <c r="C190" s="210"/>
      <c r="D190" s="210"/>
      <c r="E190" s="210"/>
      <c r="F190" s="210"/>
      <c r="O190" s="210" t="s">
        <v>382</v>
      </c>
      <c r="P190" s="210" t="s">
        <v>717</v>
      </c>
    </row>
    <row r="191" spans="1:18" x14ac:dyDescent="0.25">
      <c r="A191"/>
      <c r="B191" s="210"/>
      <c r="C191" s="210"/>
      <c r="D191" s="210"/>
      <c r="E191" s="210"/>
      <c r="F191" s="210"/>
      <c r="O191" s="210" t="s">
        <v>384</v>
      </c>
      <c r="P191" s="210" t="s">
        <v>718</v>
      </c>
    </row>
    <row r="192" spans="1:18" x14ac:dyDescent="0.25">
      <c r="A192"/>
      <c r="B192" s="210"/>
      <c r="C192" s="210"/>
      <c r="D192" s="210"/>
      <c r="E192" s="210"/>
      <c r="F192" s="210"/>
    </row>
    <row r="193" spans="1:18" x14ac:dyDescent="0.25">
      <c r="A193"/>
      <c r="B193" s="210" t="s">
        <v>257</v>
      </c>
      <c r="C193" s="210"/>
      <c r="D193" s="210"/>
      <c r="E193" s="210"/>
      <c r="F193" s="210"/>
      <c r="O193" s="210" t="s">
        <v>385</v>
      </c>
      <c r="R193" s="210" t="s">
        <v>719</v>
      </c>
    </row>
    <row r="194" spans="1:18" x14ac:dyDescent="0.25">
      <c r="A194"/>
      <c r="B194" s="210"/>
      <c r="C194" s="210"/>
      <c r="D194" s="210"/>
      <c r="E194" s="210"/>
      <c r="F194" s="210"/>
      <c r="O194" s="210" t="s">
        <v>386</v>
      </c>
      <c r="P194" s="210" t="s">
        <v>720</v>
      </c>
    </row>
    <row r="195" spans="1:18" x14ac:dyDescent="0.25">
      <c r="A195" t="s">
        <v>415</v>
      </c>
      <c r="B195" s="210" t="s">
        <v>403</v>
      </c>
      <c r="C195" s="210"/>
      <c r="D195" s="210"/>
      <c r="E195" s="210" t="s">
        <v>792</v>
      </c>
      <c r="F195" s="210"/>
      <c r="O195" s="210" t="s">
        <v>387</v>
      </c>
      <c r="P195" s="210" t="s">
        <v>602</v>
      </c>
    </row>
    <row r="196" spans="1:18" x14ac:dyDescent="0.25">
      <c r="A196"/>
      <c r="B196" s="210"/>
      <c r="C196" s="210"/>
      <c r="D196" s="210"/>
      <c r="E196" s="210"/>
      <c r="F196" s="210"/>
      <c r="O196" s="210" t="s">
        <v>388</v>
      </c>
      <c r="P196" s="210" t="s">
        <v>721</v>
      </c>
    </row>
    <row r="197" spans="1:18" x14ac:dyDescent="0.25">
      <c r="A197"/>
      <c r="B197" s="210"/>
      <c r="C197" s="210"/>
      <c r="D197" s="210"/>
      <c r="E197" s="210"/>
      <c r="F197" s="210"/>
    </row>
    <row r="198" spans="1:18" x14ac:dyDescent="0.25">
      <c r="A198"/>
      <c r="B198" s="210"/>
      <c r="C198" s="210"/>
      <c r="D198" s="210"/>
      <c r="E198" s="210"/>
      <c r="F198" s="210"/>
      <c r="O198" s="210" t="s">
        <v>234</v>
      </c>
    </row>
    <row r="199" spans="1:18" x14ac:dyDescent="0.25">
      <c r="A199"/>
      <c r="B199" s="210" t="s">
        <v>260</v>
      </c>
      <c r="C199" s="210"/>
      <c r="D199" s="210"/>
      <c r="E199" s="210"/>
      <c r="F199" s="210"/>
    </row>
    <row r="200" spans="1:18" x14ac:dyDescent="0.25">
      <c r="A200"/>
      <c r="B200" s="210"/>
      <c r="C200" s="210"/>
      <c r="D200" s="210"/>
      <c r="E200" s="210"/>
      <c r="F200" s="210"/>
      <c r="O200" s="210" t="s">
        <v>235</v>
      </c>
    </row>
    <row r="201" spans="1:18" x14ac:dyDescent="0.25">
      <c r="A201" t="s">
        <v>416</v>
      </c>
      <c r="B201" s="210" t="s">
        <v>403</v>
      </c>
      <c r="C201" s="210"/>
      <c r="D201" s="210"/>
      <c r="E201" s="210" t="s">
        <v>793</v>
      </c>
      <c r="F201" s="210"/>
    </row>
    <row r="202" spans="1:18" x14ac:dyDescent="0.25">
      <c r="A202"/>
      <c r="B202" s="210"/>
      <c r="C202" s="210"/>
      <c r="D202" s="210"/>
      <c r="E202" s="210"/>
      <c r="F202" s="210"/>
    </row>
    <row r="203" spans="1:18" x14ac:dyDescent="0.25">
      <c r="A203"/>
      <c r="B203" s="210"/>
      <c r="C203" s="210"/>
      <c r="D203" s="210"/>
      <c r="E203" s="210"/>
      <c r="F203" s="210"/>
      <c r="O203" s="210" t="s">
        <v>236</v>
      </c>
      <c r="P203" s="210" t="s">
        <v>537</v>
      </c>
    </row>
    <row r="204" spans="1:18" x14ac:dyDescent="0.25">
      <c r="A204"/>
      <c r="B204" s="210"/>
      <c r="C204" s="210"/>
      <c r="D204" s="210"/>
      <c r="E204" s="210"/>
      <c r="F204" s="210"/>
      <c r="O204" s="210" t="s">
        <v>237</v>
      </c>
      <c r="P204" s="210" t="s">
        <v>722</v>
      </c>
    </row>
    <row r="205" spans="1:18" x14ac:dyDescent="0.25">
      <c r="A205"/>
      <c r="B205" s="210" t="s">
        <v>263</v>
      </c>
      <c r="C205" s="210"/>
      <c r="D205" s="210"/>
      <c r="E205" s="210"/>
      <c r="F205" s="210"/>
      <c r="O205" s="210" t="s">
        <v>238</v>
      </c>
      <c r="P205" s="210" t="s">
        <v>723</v>
      </c>
    </row>
    <row r="206" spans="1:18" x14ac:dyDescent="0.25">
      <c r="A206"/>
      <c r="B206" s="210"/>
      <c r="C206" s="210"/>
      <c r="D206" s="210"/>
      <c r="E206" s="210"/>
      <c r="F206" s="210"/>
      <c r="O206" s="210" t="s">
        <v>239</v>
      </c>
      <c r="P206" s="210" t="s">
        <v>240</v>
      </c>
    </row>
    <row r="207" spans="1:18" x14ac:dyDescent="0.25">
      <c r="A207" t="s">
        <v>417</v>
      </c>
      <c r="B207" s="210" t="s">
        <v>403</v>
      </c>
      <c r="C207" s="210"/>
      <c r="D207" s="210"/>
      <c r="E207" s="210" t="s">
        <v>794</v>
      </c>
      <c r="F207" s="210"/>
    </row>
    <row r="208" spans="1:18" x14ac:dyDescent="0.25">
      <c r="A208"/>
      <c r="B208" s="210"/>
      <c r="C208" s="210"/>
      <c r="D208" s="210"/>
      <c r="E208" s="210"/>
      <c r="F208" s="210"/>
      <c r="O208" s="210" t="s">
        <v>241</v>
      </c>
      <c r="Q208" s="210" t="s">
        <v>724</v>
      </c>
    </row>
    <row r="209" spans="1:17" x14ac:dyDescent="0.25">
      <c r="A209"/>
      <c r="B209" s="210"/>
      <c r="C209" s="210"/>
      <c r="D209" s="210"/>
      <c r="E209" s="210"/>
      <c r="F209" s="210"/>
      <c r="O209" s="210" t="s">
        <v>242</v>
      </c>
      <c r="P209" s="210" t="s">
        <v>725</v>
      </c>
    </row>
    <row r="210" spans="1:17" x14ac:dyDescent="0.25">
      <c r="A210"/>
      <c r="B210" s="210"/>
      <c r="C210" s="210"/>
      <c r="D210" s="210"/>
      <c r="E210" s="210"/>
      <c r="F210" s="210"/>
      <c r="O210" s="210" t="s">
        <v>243</v>
      </c>
      <c r="P210" s="210" t="s">
        <v>726</v>
      </c>
    </row>
    <row r="211" spans="1:17" x14ac:dyDescent="0.25">
      <c r="A211"/>
      <c r="B211" s="210" t="s">
        <v>270</v>
      </c>
      <c r="C211" s="210"/>
      <c r="D211" s="210"/>
      <c r="E211" s="210"/>
      <c r="F211" s="210"/>
      <c r="O211" s="210" t="s">
        <v>239</v>
      </c>
      <c r="P211" s="210" t="s">
        <v>244</v>
      </c>
    </row>
    <row r="212" spans="1:17" x14ac:dyDescent="0.25">
      <c r="A212"/>
      <c r="B212" s="210"/>
      <c r="C212" s="210"/>
      <c r="D212" s="210"/>
      <c r="E212" s="210"/>
      <c r="F212" s="210"/>
    </row>
    <row r="213" spans="1:17" x14ac:dyDescent="0.25">
      <c r="A213" t="s">
        <v>418</v>
      </c>
      <c r="B213" s="210" t="s">
        <v>403</v>
      </c>
      <c r="C213" s="210"/>
      <c r="D213" s="210"/>
      <c r="E213" s="210" t="s">
        <v>795</v>
      </c>
      <c r="F213" s="210"/>
      <c r="O213" s="210" t="s">
        <v>245</v>
      </c>
      <c r="Q213" s="210" t="s">
        <v>538</v>
      </c>
    </row>
    <row r="214" spans="1:17" x14ac:dyDescent="0.25">
      <c r="A214"/>
      <c r="B214" s="210"/>
      <c r="C214" s="210"/>
      <c r="D214" s="210"/>
      <c r="E214" s="210"/>
      <c r="F214" s="210"/>
      <c r="O214" s="210" t="s">
        <v>246</v>
      </c>
      <c r="P214" s="210" t="s">
        <v>727</v>
      </c>
    </row>
    <row r="215" spans="1:17" x14ac:dyDescent="0.25">
      <c r="A215"/>
      <c r="B215" s="210"/>
      <c r="C215" s="210"/>
      <c r="D215" s="210"/>
      <c r="E215" s="210"/>
      <c r="F215" s="210"/>
      <c r="O215" s="210" t="s">
        <v>247</v>
      </c>
      <c r="P215" s="210" t="s">
        <v>728</v>
      </c>
    </row>
    <row r="216" spans="1:17" x14ac:dyDescent="0.25">
      <c r="A216"/>
      <c r="B216" s="210"/>
      <c r="C216" s="210"/>
      <c r="D216" s="210"/>
      <c r="E216" s="210"/>
      <c r="F216" s="210"/>
      <c r="O216" s="210" t="s">
        <v>239</v>
      </c>
      <c r="Q216" s="210" t="s">
        <v>248</v>
      </c>
    </row>
    <row r="217" spans="1:17" x14ac:dyDescent="0.25">
      <c r="A217"/>
      <c r="B217" s="210"/>
      <c r="C217" s="210"/>
      <c r="D217" s="210"/>
      <c r="E217" s="210"/>
      <c r="F217" s="210"/>
    </row>
    <row r="218" spans="1:17" x14ac:dyDescent="0.25">
      <c r="A218"/>
      <c r="B218" s="210" t="s">
        <v>249</v>
      </c>
      <c r="C218" s="210"/>
      <c r="D218" s="210"/>
      <c r="E218" s="210"/>
      <c r="F218" s="210"/>
    </row>
    <row r="219" spans="1:17" x14ac:dyDescent="0.25">
      <c r="A219"/>
      <c r="B219" s="210"/>
      <c r="C219" s="210"/>
      <c r="D219" s="210"/>
      <c r="E219" s="210"/>
      <c r="F219" s="210"/>
      <c r="O219" s="210" t="s">
        <v>249</v>
      </c>
    </row>
    <row r="220" spans="1:17" x14ac:dyDescent="0.25">
      <c r="A220" t="s">
        <v>419</v>
      </c>
      <c r="B220" s="210" t="s">
        <v>403</v>
      </c>
      <c r="C220" s="210"/>
      <c r="D220" s="210"/>
      <c r="E220" s="210" t="s">
        <v>796</v>
      </c>
      <c r="F220" s="210"/>
    </row>
    <row r="221" spans="1:17" x14ac:dyDescent="0.25">
      <c r="A221"/>
      <c r="B221" s="210"/>
      <c r="C221" s="210"/>
      <c r="D221" s="210"/>
      <c r="E221" s="210"/>
      <c r="F221" s="210"/>
      <c r="O221" s="210" t="s">
        <v>250</v>
      </c>
      <c r="P221" s="210" t="s">
        <v>729</v>
      </c>
    </row>
    <row r="222" spans="1:17" x14ac:dyDescent="0.25">
      <c r="A222"/>
      <c r="B222" s="210"/>
      <c r="C222" s="210"/>
      <c r="D222" s="210"/>
      <c r="E222" s="210"/>
      <c r="F222" s="210"/>
      <c r="O222" s="210" t="s">
        <v>236</v>
      </c>
      <c r="P222" s="210" t="s">
        <v>539</v>
      </c>
    </row>
    <row r="223" spans="1:17" x14ac:dyDescent="0.25">
      <c r="A223"/>
      <c r="B223" s="210"/>
      <c r="C223" s="210"/>
      <c r="D223" s="210"/>
      <c r="E223" s="210"/>
      <c r="F223" s="210"/>
      <c r="O223" s="210" t="s">
        <v>237</v>
      </c>
      <c r="P223" s="210" t="s">
        <v>730</v>
      </c>
    </row>
    <row r="224" spans="1:17" x14ac:dyDescent="0.25">
      <c r="A224"/>
      <c r="B224" s="210" t="s">
        <v>256</v>
      </c>
      <c r="C224" s="210"/>
      <c r="D224" s="210"/>
      <c r="E224" s="210"/>
      <c r="F224" s="210"/>
      <c r="O224" s="210" t="s">
        <v>238</v>
      </c>
      <c r="P224" s="210" t="s">
        <v>731</v>
      </c>
    </row>
    <row r="225" spans="1:17" x14ac:dyDescent="0.25">
      <c r="A225"/>
      <c r="B225" s="210"/>
      <c r="C225" s="210"/>
      <c r="D225" s="210"/>
      <c r="E225" s="210"/>
      <c r="F225" s="210"/>
      <c r="O225" s="210" t="s">
        <v>239</v>
      </c>
      <c r="Q225" s="210" t="s">
        <v>251</v>
      </c>
    </row>
    <row r="226" spans="1:17" x14ac:dyDescent="0.25">
      <c r="A226" t="s">
        <v>420</v>
      </c>
      <c r="B226" s="210" t="s">
        <v>403</v>
      </c>
      <c r="C226" s="210"/>
      <c r="D226" s="210"/>
      <c r="E226" s="210" t="s">
        <v>797</v>
      </c>
      <c r="F226" s="210"/>
    </row>
    <row r="227" spans="1:17" x14ac:dyDescent="0.25">
      <c r="A227"/>
      <c r="B227" s="210"/>
      <c r="C227" s="210"/>
      <c r="D227" s="210"/>
      <c r="E227" s="210"/>
      <c r="F227" s="210"/>
      <c r="O227" s="210" t="s">
        <v>252</v>
      </c>
      <c r="Q227" s="210" t="s">
        <v>732</v>
      </c>
    </row>
    <row r="228" spans="1:17" x14ac:dyDescent="0.25">
      <c r="A228"/>
      <c r="B228" s="210"/>
      <c r="C228" s="210"/>
      <c r="D228" s="210"/>
      <c r="E228" s="210"/>
      <c r="F228" s="210"/>
      <c r="O228" s="210" t="s">
        <v>241</v>
      </c>
      <c r="Q228" s="210" t="s">
        <v>733</v>
      </c>
    </row>
    <row r="229" spans="1:17" x14ac:dyDescent="0.25">
      <c r="A229"/>
      <c r="B229" s="210"/>
      <c r="C229" s="210"/>
      <c r="D229" s="210"/>
      <c r="E229" s="210"/>
      <c r="F229" s="210"/>
      <c r="O229" s="210" t="s">
        <v>242</v>
      </c>
      <c r="P229" s="210" t="s">
        <v>734</v>
      </c>
    </row>
    <row r="230" spans="1:17" x14ac:dyDescent="0.25">
      <c r="A230"/>
      <c r="B230" s="210" t="s">
        <v>257</v>
      </c>
      <c r="C230" s="210"/>
      <c r="D230" s="210"/>
      <c r="E230" s="210"/>
      <c r="F230" s="210"/>
      <c r="O230" s="210" t="s">
        <v>243</v>
      </c>
      <c r="P230" s="210" t="s">
        <v>735</v>
      </c>
    </row>
    <row r="231" spans="1:17" x14ac:dyDescent="0.25">
      <c r="A231"/>
      <c r="B231" s="210"/>
      <c r="C231" s="210"/>
      <c r="D231" s="210"/>
      <c r="E231" s="210"/>
      <c r="F231" s="210"/>
      <c r="O231" s="210" t="s">
        <v>239</v>
      </c>
      <c r="Q231" s="210" t="s">
        <v>253</v>
      </c>
    </row>
    <row r="232" spans="1:17" x14ac:dyDescent="0.25">
      <c r="A232" t="s">
        <v>421</v>
      </c>
      <c r="B232" s="210" t="s">
        <v>403</v>
      </c>
      <c r="C232" s="210"/>
      <c r="D232" s="210"/>
      <c r="E232" s="210" t="s">
        <v>798</v>
      </c>
      <c r="F232" s="210"/>
    </row>
    <row r="233" spans="1:17" x14ac:dyDescent="0.25">
      <c r="A233"/>
      <c r="B233" s="210"/>
      <c r="C233" s="210"/>
      <c r="D233" s="210"/>
      <c r="E233" s="210"/>
      <c r="F233" s="210"/>
      <c r="O233" s="210" t="s">
        <v>254</v>
      </c>
      <c r="Q233" s="210" t="s">
        <v>736</v>
      </c>
    </row>
    <row r="234" spans="1:17" x14ac:dyDescent="0.25">
      <c r="A234"/>
      <c r="B234" s="210"/>
      <c r="C234" s="210"/>
      <c r="D234" s="210"/>
      <c r="E234" s="210"/>
      <c r="F234" s="210"/>
      <c r="O234" s="210" t="s">
        <v>245</v>
      </c>
      <c r="Q234" s="210" t="s">
        <v>737</v>
      </c>
    </row>
    <row r="235" spans="1:17" x14ac:dyDescent="0.25">
      <c r="A235"/>
      <c r="B235" s="210"/>
      <c r="C235" s="210"/>
      <c r="D235" s="210"/>
      <c r="E235" s="210"/>
      <c r="F235" s="210"/>
      <c r="O235" s="210" t="s">
        <v>246</v>
      </c>
      <c r="P235" s="210" t="s">
        <v>738</v>
      </c>
    </row>
    <row r="236" spans="1:17" x14ac:dyDescent="0.25">
      <c r="A236"/>
      <c r="B236" s="210" t="s">
        <v>260</v>
      </c>
      <c r="C236" s="210"/>
      <c r="D236" s="210"/>
      <c r="E236" s="210"/>
      <c r="F236" s="210"/>
      <c r="O236" s="210" t="s">
        <v>247</v>
      </c>
      <c r="P236" s="210" t="s">
        <v>739</v>
      </c>
    </row>
    <row r="237" spans="1:17" x14ac:dyDescent="0.25">
      <c r="A237"/>
      <c r="B237" s="210"/>
      <c r="C237" s="210"/>
      <c r="D237" s="210"/>
      <c r="E237" s="210"/>
      <c r="F237" s="210"/>
      <c r="O237" s="210" t="s">
        <v>239</v>
      </c>
      <c r="Q237" s="210" t="s">
        <v>255</v>
      </c>
    </row>
    <row r="238" spans="1:17" x14ac:dyDescent="0.25">
      <c r="A238" t="s">
        <v>422</v>
      </c>
      <c r="B238" s="210" t="s">
        <v>403</v>
      </c>
      <c r="C238" s="210"/>
      <c r="D238" s="210"/>
      <c r="E238" s="210" t="s">
        <v>799</v>
      </c>
      <c r="F238" s="210"/>
    </row>
    <row r="239" spans="1:17" x14ac:dyDescent="0.25">
      <c r="A239"/>
      <c r="B239" s="210"/>
      <c r="C239" s="210"/>
      <c r="D239" s="210"/>
      <c r="E239" s="210"/>
      <c r="F239" s="210"/>
    </row>
    <row r="240" spans="1:17" x14ac:dyDescent="0.25">
      <c r="A240"/>
      <c r="B240" s="210"/>
      <c r="C240" s="210"/>
      <c r="D240" s="210"/>
      <c r="E240" s="210"/>
      <c r="F240" s="210"/>
      <c r="O240" s="210" t="s">
        <v>256</v>
      </c>
    </row>
    <row r="241" spans="1:17" x14ac:dyDescent="0.25">
      <c r="A241"/>
      <c r="B241" s="210"/>
      <c r="C241" s="210"/>
      <c r="D241" s="210"/>
      <c r="E241" s="210"/>
      <c r="F241" s="210"/>
    </row>
    <row r="242" spans="1:17" x14ac:dyDescent="0.25">
      <c r="A242"/>
      <c r="B242" s="210" t="s">
        <v>263</v>
      </c>
      <c r="C242" s="210"/>
      <c r="D242" s="210"/>
      <c r="E242" s="210"/>
      <c r="F242" s="210"/>
      <c r="O242" s="210" t="s">
        <v>250</v>
      </c>
      <c r="P242" s="210" t="s">
        <v>540</v>
      </c>
    </row>
    <row r="243" spans="1:17" x14ac:dyDescent="0.25">
      <c r="A243"/>
      <c r="B243" s="210"/>
      <c r="C243" s="210"/>
      <c r="D243" s="210"/>
      <c r="E243" s="210"/>
      <c r="F243" s="210"/>
      <c r="O243" s="210" t="s">
        <v>236</v>
      </c>
      <c r="P243" s="210" t="s">
        <v>740</v>
      </c>
    </row>
    <row r="244" spans="1:17" x14ac:dyDescent="0.25">
      <c r="A244" t="s">
        <v>423</v>
      </c>
      <c r="B244" s="210" t="s">
        <v>403</v>
      </c>
      <c r="C244" s="210"/>
      <c r="D244" s="210"/>
      <c r="E244" s="210" t="s">
        <v>800</v>
      </c>
      <c r="F244" s="210"/>
      <c r="O244" s="210" t="s">
        <v>237</v>
      </c>
      <c r="P244" s="210" t="s">
        <v>741</v>
      </c>
    </row>
    <row r="245" spans="1:17" x14ac:dyDescent="0.25">
      <c r="A245"/>
      <c r="B245" s="210"/>
      <c r="C245" s="210"/>
      <c r="D245" s="210"/>
      <c r="E245" s="210"/>
      <c r="F245" s="210"/>
      <c r="O245" s="210" t="s">
        <v>238</v>
      </c>
      <c r="P245" s="210" t="s">
        <v>742</v>
      </c>
    </row>
    <row r="246" spans="1:17" x14ac:dyDescent="0.25">
      <c r="A246"/>
      <c r="B246" s="210"/>
      <c r="C246" s="210"/>
      <c r="D246" s="210"/>
      <c r="E246" s="210"/>
      <c r="F246" s="210"/>
      <c r="O246" s="210" t="s">
        <v>239</v>
      </c>
      <c r="Q246" s="210" t="s">
        <v>541</v>
      </c>
    </row>
    <row r="247" spans="1:17" x14ac:dyDescent="0.25">
      <c r="A247"/>
      <c r="B247" s="210"/>
      <c r="C247" s="210"/>
      <c r="D247" s="210"/>
      <c r="E247" s="210"/>
      <c r="F247" s="210"/>
    </row>
    <row r="248" spans="1:17" x14ac:dyDescent="0.25">
      <c r="A248"/>
      <c r="B248" s="210" t="s">
        <v>270</v>
      </c>
      <c r="C248" s="210"/>
      <c r="D248" s="210"/>
      <c r="E248" s="210"/>
      <c r="F248" s="210"/>
      <c r="O248" s="210" t="s">
        <v>252</v>
      </c>
      <c r="Q248" s="210" t="s">
        <v>743</v>
      </c>
    </row>
    <row r="249" spans="1:17" x14ac:dyDescent="0.25">
      <c r="A249"/>
      <c r="B249" s="210"/>
      <c r="C249" s="210"/>
      <c r="D249" s="210"/>
      <c r="E249" s="210"/>
      <c r="F249" s="210"/>
      <c r="O249" s="210" t="s">
        <v>241</v>
      </c>
      <c r="Q249" s="210" t="s">
        <v>744</v>
      </c>
    </row>
    <row r="250" spans="1:17" x14ac:dyDescent="0.25">
      <c r="A250" t="s">
        <v>424</v>
      </c>
      <c r="B250" s="210" t="s">
        <v>403</v>
      </c>
      <c r="C250" s="210"/>
      <c r="D250" s="210"/>
      <c r="E250" s="210" t="s">
        <v>801</v>
      </c>
      <c r="F250" s="210"/>
      <c r="O250" s="210" t="s">
        <v>242</v>
      </c>
      <c r="P250" s="210" t="s">
        <v>745</v>
      </c>
    </row>
    <row r="251" spans="1:17" x14ac:dyDescent="0.25">
      <c r="A251"/>
      <c r="B251" s="210"/>
      <c r="C251" s="210"/>
      <c r="D251" s="210"/>
      <c r="E251" s="210"/>
      <c r="F251" s="210"/>
      <c r="O251" s="210" t="s">
        <v>243</v>
      </c>
      <c r="P251" s="210" t="s">
        <v>546</v>
      </c>
    </row>
    <row r="252" spans="1:17" x14ac:dyDescent="0.25">
      <c r="A252"/>
      <c r="B252" s="210"/>
      <c r="C252" s="210"/>
      <c r="D252" s="210"/>
      <c r="E252" s="210"/>
      <c r="F252" s="210"/>
      <c r="O252" s="210" t="s">
        <v>239</v>
      </c>
      <c r="Q252" s="210" t="s">
        <v>543</v>
      </c>
    </row>
    <row r="253" spans="1:17" x14ac:dyDescent="0.25">
      <c r="A253"/>
      <c r="B253" s="210"/>
      <c r="C253" s="210"/>
      <c r="D253" s="210"/>
      <c r="E253" s="210"/>
      <c r="F253" s="210"/>
    </row>
    <row r="254" spans="1:17" x14ac:dyDescent="0.25">
      <c r="A254"/>
      <c r="B254" s="210"/>
      <c r="C254" s="210"/>
      <c r="D254" s="210"/>
      <c r="E254" s="210"/>
      <c r="F254" s="210"/>
      <c r="O254" s="210" t="s">
        <v>254</v>
      </c>
      <c r="Q254" s="210" t="s">
        <v>746</v>
      </c>
    </row>
    <row r="255" spans="1:17" x14ac:dyDescent="0.25">
      <c r="A255"/>
      <c r="B255" s="210" t="s">
        <v>250</v>
      </c>
      <c r="C255" s="210" t="s">
        <v>803</v>
      </c>
      <c r="D255" s="210"/>
      <c r="E255" s="210"/>
      <c r="F255" s="210"/>
      <c r="O255" s="210" t="s">
        <v>245</v>
      </c>
      <c r="Q255" s="210" t="s">
        <v>544</v>
      </c>
    </row>
    <row r="256" spans="1:17" x14ac:dyDescent="0.25">
      <c r="A256"/>
      <c r="B256" s="210" t="s">
        <v>426</v>
      </c>
      <c r="C256" s="210" t="s">
        <v>804</v>
      </c>
      <c r="D256" s="210"/>
      <c r="E256" s="210"/>
      <c r="F256" s="210"/>
      <c r="O256" s="210" t="s">
        <v>246</v>
      </c>
      <c r="P256" s="210" t="s">
        <v>747</v>
      </c>
    </row>
    <row r="257" spans="1:17" x14ac:dyDescent="0.25">
      <c r="A257"/>
      <c r="B257" s="210" t="s">
        <v>427</v>
      </c>
      <c r="C257" s="210" t="s">
        <v>805</v>
      </c>
      <c r="D257" s="210"/>
      <c r="E257" s="210"/>
      <c r="F257" s="210"/>
      <c r="O257" s="210" t="s">
        <v>247</v>
      </c>
      <c r="P257" s="210" t="s">
        <v>748</v>
      </c>
    </row>
    <row r="258" spans="1:17" x14ac:dyDescent="0.25">
      <c r="A258"/>
      <c r="B258" s="210"/>
      <c r="C258" s="210"/>
      <c r="D258" s="210"/>
      <c r="E258" s="210"/>
      <c r="F258" s="210"/>
      <c r="O258" s="210" t="s">
        <v>239</v>
      </c>
      <c r="Q258" s="210" t="s">
        <v>543</v>
      </c>
    </row>
    <row r="259" spans="1:17" x14ac:dyDescent="0.25">
      <c r="A259"/>
      <c r="B259" s="210"/>
      <c r="C259" s="210"/>
      <c r="D259" s="210"/>
      <c r="E259" s="210"/>
      <c r="F259" s="210"/>
    </row>
    <row r="260" spans="1:17" x14ac:dyDescent="0.25">
      <c r="A260"/>
      <c r="B260" s="210"/>
      <c r="C260" s="210"/>
      <c r="D260" s="210"/>
      <c r="E260" s="210"/>
      <c r="F260" s="210"/>
    </row>
    <row r="261" spans="1:17" x14ac:dyDescent="0.25">
      <c r="A261"/>
      <c r="B261" s="210" t="s">
        <v>404</v>
      </c>
      <c r="C261" s="210" t="s">
        <v>560</v>
      </c>
      <c r="D261" s="210"/>
      <c r="E261" s="210"/>
      <c r="F261" s="210"/>
      <c r="O261" s="210" t="s">
        <v>257</v>
      </c>
    </row>
    <row r="262" spans="1:17" x14ac:dyDescent="0.25">
      <c r="A262"/>
      <c r="B262" s="210" t="s">
        <v>405</v>
      </c>
      <c r="C262" s="210" t="s">
        <v>807</v>
      </c>
      <c r="D262" s="210"/>
      <c r="E262" s="210"/>
      <c r="F262" s="210"/>
    </row>
    <row r="263" spans="1:17" x14ac:dyDescent="0.25">
      <c r="A263"/>
      <c r="B263" s="210" t="s">
        <v>406</v>
      </c>
      <c r="C263" s="210" t="s">
        <v>375</v>
      </c>
      <c r="D263" s="210"/>
      <c r="E263" s="210"/>
      <c r="F263" s="210"/>
      <c r="O263" s="210" t="s">
        <v>250</v>
      </c>
      <c r="P263" s="210" t="s">
        <v>749</v>
      </c>
    </row>
    <row r="264" spans="1:17" x14ac:dyDescent="0.25">
      <c r="A264"/>
      <c r="B264" s="210" t="s">
        <v>407</v>
      </c>
      <c r="C264" s="210" t="s">
        <v>808</v>
      </c>
      <c r="D264" s="210"/>
      <c r="E264" s="210"/>
      <c r="F264" s="210"/>
      <c r="O264" s="210" t="s">
        <v>236</v>
      </c>
      <c r="P264" s="210" t="s">
        <v>750</v>
      </c>
    </row>
    <row r="265" spans="1:17" x14ac:dyDescent="0.25">
      <c r="A265"/>
      <c r="B265" s="210" t="s">
        <v>408</v>
      </c>
      <c r="C265" s="210" t="s">
        <v>409</v>
      </c>
      <c r="D265" s="210"/>
      <c r="E265" s="210"/>
      <c r="F265" s="210"/>
      <c r="O265" s="210" t="s">
        <v>237</v>
      </c>
      <c r="P265" s="210" t="s">
        <v>751</v>
      </c>
    </row>
    <row r="266" spans="1:17" x14ac:dyDescent="0.25">
      <c r="A266"/>
      <c r="B266" s="210"/>
      <c r="C266" s="210"/>
      <c r="D266" s="210"/>
      <c r="E266" s="210"/>
      <c r="F266" s="210"/>
      <c r="O266" s="210" t="s">
        <v>238</v>
      </c>
      <c r="P266" s="210" t="s">
        <v>752</v>
      </c>
    </row>
    <row r="267" spans="1:17" x14ac:dyDescent="0.25">
      <c r="A267"/>
      <c r="B267" s="210" t="s">
        <v>241</v>
      </c>
      <c r="C267" s="210"/>
      <c r="D267" s="210" t="s">
        <v>809</v>
      </c>
      <c r="E267" s="210"/>
      <c r="F267" s="210"/>
      <c r="O267" s="210" t="s">
        <v>239</v>
      </c>
      <c r="Q267" s="210" t="s">
        <v>258</v>
      </c>
    </row>
    <row r="268" spans="1:17" x14ac:dyDescent="0.25">
      <c r="A268"/>
      <c r="B268" s="210" t="s">
        <v>252</v>
      </c>
      <c r="C268" s="210" t="s">
        <v>810</v>
      </c>
      <c r="D268" s="210"/>
      <c r="E268" s="210"/>
      <c r="F268" s="210"/>
    </row>
    <row r="269" spans="1:17" x14ac:dyDescent="0.25">
      <c r="A269"/>
      <c r="B269" s="210" t="s">
        <v>242</v>
      </c>
      <c r="C269" s="210" t="s">
        <v>722</v>
      </c>
      <c r="D269" s="210"/>
      <c r="E269" s="210"/>
      <c r="F269" s="210"/>
      <c r="O269" s="210" t="s">
        <v>252</v>
      </c>
      <c r="Q269" s="210" t="s">
        <v>394</v>
      </c>
    </row>
    <row r="270" spans="1:17" x14ac:dyDescent="0.25">
      <c r="A270"/>
      <c r="B270" s="210" t="s">
        <v>243</v>
      </c>
      <c r="C270" s="210" t="s">
        <v>811</v>
      </c>
      <c r="D270" s="210"/>
      <c r="E270" s="210"/>
      <c r="F270" s="210"/>
      <c r="O270" s="210" t="s">
        <v>241</v>
      </c>
      <c r="Q270" s="210" t="s">
        <v>740</v>
      </c>
    </row>
    <row r="271" spans="1:17" x14ac:dyDescent="0.25">
      <c r="A271"/>
      <c r="B271" s="210" t="s">
        <v>408</v>
      </c>
      <c r="C271" s="210" t="s">
        <v>410</v>
      </c>
      <c r="D271" s="210"/>
      <c r="E271" s="210"/>
      <c r="F271" s="210"/>
      <c r="O271" s="210" t="s">
        <v>242</v>
      </c>
      <c r="P271" s="210" t="s">
        <v>753</v>
      </c>
    </row>
    <row r="272" spans="1:17" x14ac:dyDescent="0.25">
      <c r="A272"/>
      <c r="B272" s="210"/>
      <c r="C272" s="210"/>
      <c r="D272" s="210"/>
      <c r="E272" s="210"/>
      <c r="F272" s="210"/>
      <c r="O272" s="210" t="s">
        <v>243</v>
      </c>
      <c r="P272" s="210" t="s">
        <v>754</v>
      </c>
    </row>
    <row r="273" spans="1:17" x14ac:dyDescent="0.25">
      <c r="A273"/>
      <c r="B273" s="210" t="s">
        <v>245</v>
      </c>
      <c r="C273" s="210"/>
      <c r="D273" s="210" t="s">
        <v>391</v>
      </c>
      <c r="E273" s="210"/>
      <c r="F273" s="210"/>
      <c r="O273" s="210" t="s">
        <v>239</v>
      </c>
      <c r="Q273" s="210" t="s">
        <v>259</v>
      </c>
    </row>
    <row r="274" spans="1:17" x14ac:dyDescent="0.25">
      <c r="A274"/>
      <c r="B274" s="210" t="s">
        <v>254</v>
      </c>
      <c r="C274" s="210" t="s">
        <v>812</v>
      </c>
      <c r="D274" s="210"/>
      <c r="E274" s="210"/>
      <c r="F274" s="210"/>
    </row>
    <row r="275" spans="1:17" x14ac:dyDescent="0.25">
      <c r="A275"/>
      <c r="B275" s="210" t="s">
        <v>246</v>
      </c>
      <c r="C275" s="210" t="s">
        <v>813</v>
      </c>
      <c r="D275" s="210"/>
      <c r="E275" s="210"/>
      <c r="F275" s="210"/>
      <c r="O275" s="210" t="s">
        <v>254</v>
      </c>
      <c r="Q275" s="210" t="s">
        <v>755</v>
      </c>
    </row>
    <row r="276" spans="1:17" x14ac:dyDescent="0.25">
      <c r="A276"/>
      <c r="B276" s="210" t="s">
        <v>247</v>
      </c>
      <c r="C276" s="210" t="s">
        <v>814</v>
      </c>
      <c r="D276" s="210"/>
      <c r="E276" s="210"/>
      <c r="F276" s="210"/>
      <c r="O276" s="210" t="s">
        <v>245</v>
      </c>
      <c r="Q276" s="210" t="s">
        <v>412</v>
      </c>
    </row>
    <row r="277" spans="1:17" x14ac:dyDescent="0.25">
      <c r="A277"/>
      <c r="B277" s="210" t="s">
        <v>408</v>
      </c>
      <c r="C277" s="210"/>
      <c r="D277" s="210" t="s">
        <v>425</v>
      </c>
      <c r="E277" s="210"/>
      <c r="F277" s="210"/>
      <c r="O277" s="210" t="s">
        <v>246</v>
      </c>
      <c r="P277" s="210" t="s">
        <v>756</v>
      </c>
    </row>
    <row r="278" spans="1:17" x14ac:dyDescent="0.25">
      <c r="O278" s="210" t="s">
        <v>247</v>
      </c>
      <c r="P278" s="210" t="s">
        <v>757</v>
      </c>
    </row>
    <row r="279" spans="1:17" x14ac:dyDescent="0.25">
      <c r="O279" s="210" t="s">
        <v>239</v>
      </c>
      <c r="Q279" s="210" t="s">
        <v>259</v>
      </c>
    </row>
    <row r="282" spans="1:17" x14ac:dyDescent="0.25">
      <c r="O282" s="210" t="s">
        <v>260</v>
      </c>
    </row>
    <row r="284" spans="1:17" x14ac:dyDescent="0.25">
      <c r="O284" s="210" t="s">
        <v>250</v>
      </c>
      <c r="P284" s="210" t="s">
        <v>758</v>
      </c>
    </row>
    <row r="285" spans="1:17" x14ac:dyDescent="0.25">
      <c r="O285" s="210" t="s">
        <v>236</v>
      </c>
      <c r="P285" s="210" t="s">
        <v>759</v>
      </c>
    </row>
    <row r="286" spans="1:17" x14ac:dyDescent="0.25">
      <c r="O286" s="210" t="s">
        <v>237</v>
      </c>
      <c r="P286" s="210" t="s">
        <v>760</v>
      </c>
    </row>
    <row r="287" spans="1:17" x14ac:dyDescent="0.25">
      <c r="O287" s="210" t="s">
        <v>238</v>
      </c>
      <c r="P287" s="210" t="s">
        <v>761</v>
      </c>
    </row>
    <row r="288" spans="1:17" x14ac:dyDescent="0.25">
      <c r="O288" s="210" t="s">
        <v>239</v>
      </c>
      <c r="Q288" s="210" t="s">
        <v>261</v>
      </c>
    </row>
    <row r="290" spans="15:17" x14ac:dyDescent="0.25">
      <c r="O290" s="210" t="s">
        <v>252</v>
      </c>
      <c r="Q290" s="210" t="s">
        <v>545</v>
      </c>
    </row>
    <row r="291" spans="15:17" x14ac:dyDescent="0.25">
      <c r="O291" s="210" t="s">
        <v>241</v>
      </c>
      <c r="Q291" s="210" t="s">
        <v>762</v>
      </c>
    </row>
    <row r="292" spans="15:17" x14ac:dyDescent="0.25">
      <c r="O292" s="210" t="s">
        <v>242</v>
      </c>
      <c r="P292" s="210" t="s">
        <v>763</v>
      </c>
    </row>
    <row r="293" spans="15:17" x14ac:dyDescent="0.25">
      <c r="O293" s="210" t="s">
        <v>243</v>
      </c>
      <c r="P293" s="210" t="s">
        <v>546</v>
      </c>
    </row>
    <row r="294" spans="15:17" x14ac:dyDescent="0.25">
      <c r="O294" s="210" t="s">
        <v>239</v>
      </c>
      <c r="Q294" s="210" t="s">
        <v>262</v>
      </c>
    </row>
    <row r="296" spans="15:17" x14ac:dyDescent="0.25">
      <c r="O296" s="210" t="s">
        <v>254</v>
      </c>
      <c r="Q296" s="210" t="s">
        <v>764</v>
      </c>
    </row>
    <row r="297" spans="15:17" x14ac:dyDescent="0.25">
      <c r="O297" s="210" t="s">
        <v>245</v>
      </c>
      <c r="Q297" s="210" t="s">
        <v>765</v>
      </c>
    </row>
    <row r="298" spans="15:17" x14ac:dyDescent="0.25">
      <c r="O298" s="210" t="s">
        <v>246</v>
      </c>
      <c r="P298" s="210" t="s">
        <v>766</v>
      </c>
    </row>
    <row r="299" spans="15:17" x14ac:dyDescent="0.25">
      <c r="O299" s="210" t="s">
        <v>247</v>
      </c>
      <c r="P299" s="210" t="s">
        <v>542</v>
      </c>
    </row>
    <row r="300" spans="15:17" x14ac:dyDescent="0.25">
      <c r="O300" s="210" t="s">
        <v>239</v>
      </c>
      <c r="Q300" s="210" t="s">
        <v>262</v>
      </c>
    </row>
    <row r="303" spans="15:17" x14ac:dyDescent="0.25">
      <c r="O303" s="210" t="s">
        <v>263</v>
      </c>
    </row>
    <row r="305" spans="15:17" x14ac:dyDescent="0.25">
      <c r="O305" s="210" t="s">
        <v>250</v>
      </c>
      <c r="P305" s="210" t="s">
        <v>767</v>
      </c>
    </row>
    <row r="306" spans="15:17" x14ac:dyDescent="0.25">
      <c r="O306" s="210" t="s">
        <v>236</v>
      </c>
      <c r="P306" s="210" t="s">
        <v>768</v>
      </c>
    </row>
    <row r="307" spans="15:17" x14ac:dyDescent="0.25">
      <c r="O307" s="210" t="s">
        <v>237</v>
      </c>
      <c r="P307" s="210" t="s">
        <v>769</v>
      </c>
    </row>
    <row r="308" spans="15:17" x14ac:dyDescent="0.25">
      <c r="O308" s="210" t="s">
        <v>238</v>
      </c>
      <c r="P308" s="210" t="s">
        <v>770</v>
      </c>
    </row>
    <row r="309" spans="15:17" x14ac:dyDescent="0.25">
      <c r="O309" s="210" t="s">
        <v>239</v>
      </c>
      <c r="Q309" s="210" t="s">
        <v>264</v>
      </c>
    </row>
    <row r="311" spans="15:17" x14ac:dyDescent="0.25">
      <c r="O311" s="210" t="s">
        <v>252</v>
      </c>
      <c r="Q311" s="210" t="s">
        <v>771</v>
      </c>
    </row>
    <row r="312" spans="15:17" x14ac:dyDescent="0.25">
      <c r="O312" s="210" t="s">
        <v>241</v>
      </c>
      <c r="Q312" s="210" t="s">
        <v>772</v>
      </c>
    </row>
    <row r="313" spans="15:17" x14ac:dyDescent="0.25">
      <c r="O313" s="210" t="s">
        <v>242</v>
      </c>
      <c r="P313" s="210" t="s">
        <v>773</v>
      </c>
    </row>
    <row r="314" spans="15:17" x14ac:dyDescent="0.25">
      <c r="O314" s="210" t="s">
        <v>243</v>
      </c>
      <c r="P314" s="210" t="s">
        <v>546</v>
      </c>
    </row>
    <row r="315" spans="15:17" x14ac:dyDescent="0.25">
      <c r="O315" s="210" t="s">
        <v>239</v>
      </c>
      <c r="Q315" s="210" t="s">
        <v>265</v>
      </c>
    </row>
    <row r="317" spans="15:17" x14ac:dyDescent="0.25">
      <c r="O317" s="210" t="s">
        <v>254</v>
      </c>
      <c r="Q317" s="210" t="s">
        <v>774</v>
      </c>
    </row>
    <row r="318" spans="15:17" x14ac:dyDescent="0.25">
      <c r="O318" s="210" t="s">
        <v>245</v>
      </c>
      <c r="Q318" s="210" t="s">
        <v>775</v>
      </c>
    </row>
    <row r="319" spans="15:17" x14ac:dyDescent="0.25">
      <c r="O319" s="210" t="s">
        <v>246</v>
      </c>
      <c r="P319" s="210" t="s">
        <v>776</v>
      </c>
    </row>
    <row r="320" spans="15:17" x14ac:dyDescent="0.25">
      <c r="O320" s="210" t="s">
        <v>247</v>
      </c>
      <c r="P320" s="210" t="s">
        <v>777</v>
      </c>
    </row>
    <row r="321" spans="15:17" x14ac:dyDescent="0.25">
      <c r="O321" s="210" t="s">
        <v>239</v>
      </c>
      <c r="Q321" s="210" t="s">
        <v>265</v>
      </c>
    </row>
    <row r="324" spans="15:17" x14ac:dyDescent="0.25">
      <c r="O324" s="210" t="s">
        <v>266</v>
      </c>
    </row>
    <row r="326" spans="15:17" x14ac:dyDescent="0.25">
      <c r="O326" s="210" t="s">
        <v>250</v>
      </c>
      <c r="P326" s="210" t="s">
        <v>547</v>
      </c>
    </row>
    <row r="327" spans="15:17" x14ac:dyDescent="0.25">
      <c r="O327" s="210" t="s">
        <v>236</v>
      </c>
      <c r="P327" s="210" t="s">
        <v>267</v>
      </c>
    </row>
    <row r="328" spans="15:17" x14ac:dyDescent="0.25">
      <c r="O328" s="210" t="s">
        <v>237</v>
      </c>
      <c r="P328" s="210" t="s">
        <v>548</v>
      </c>
    </row>
    <row r="329" spans="15:17" x14ac:dyDescent="0.25">
      <c r="O329" s="210" t="s">
        <v>238</v>
      </c>
      <c r="P329" s="210" t="s">
        <v>549</v>
      </c>
    </row>
    <row r="330" spans="15:17" x14ac:dyDescent="0.25">
      <c r="O330" s="210" t="s">
        <v>239</v>
      </c>
      <c r="Q330" s="210" t="s">
        <v>268</v>
      </c>
    </row>
    <row r="332" spans="15:17" x14ac:dyDescent="0.25">
      <c r="O332" s="210" t="s">
        <v>252</v>
      </c>
      <c r="Q332" s="210" t="s">
        <v>778</v>
      </c>
    </row>
    <row r="333" spans="15:17" x14ac:dyDescent="0.25">
      <c r="O333" s="210" t="s">
        <v>241</v>
      </c>
      <c r="Q333" s="210" t="s">
        <v>267</v>
      </c>
    </row>
    <row r="334" spans="15:17" x14ac:dyDescent="0.25">
      <c r="O334" s="210" t="s">
        <v>242</v>
      </c>
      <c r="P334" s="210" t="s">
        <v>550</v>
      </c>
    </row>
    <row r="335" spans="15:17" x14ac:dyDescent="0.25">
      <c r="O335" s="210" t="s">
        <v>243</v>
      </c>
      <c r="P335" s="210" t="s">
        <v>551</v>
      </c>
    </row>
    <row r="336" spans="15:17" x14ac:dyDescent="0.25">
      <c r="O336" s="210" t="s">
        <v>239</v>
      </c>
      <c r="Q336" s="210" t="s">
        <v>269</v>
      </c>
    </row>
    <row r="338" spans="15:17" x14ac:dyDescent="0.25">
      <c r="O338" s="210" t="s">
        <v>254</v>
      </c>
      <c r="Q338" s="210" t="s">
        <v>552</v>
      </c>
    </row>
    <row r="339" spans="15:17" x14ac:dyDescent="0.25">
      <c r="O339" s="210" t="s">
        <v>245</v>
      </c>
      <c r="Q339" s="210" t="s">
        <v>267</v>
      </c>
    </row>
    <row r="340" spans="15:17" x14ac:dyDescent="0.25">
      <c r="O340" s="210" t="s">
        <v>246</v>
      </c>
      <c r="P340" s="210" t="s">
        <v>553</v>
      </c>
    </row>
    <row r="341" spans="15:17" x14ac:dyDescent="0.25">
      <c r="O341" s="210" t="s">
        <v>247</v>
      </c>
      <c r="P341" s="210" t="s">
        <v>554</v>
      </c>
    </row>
    <row r="342" spans="15:17" x14ac:dyDescent="0.25">
      <c r="O342" s="210" t="s">
        <v>239</v>
      </c>
      <c r="Q342" s="210" t="s">
        <v>269</v>
      </c>
    </row>
    <row r="345" spans="15:17" x14ac:dyDescent="0.25">
      <c r="O345" s="210" t="s">
        <v>270</v>
      </c>
    </row>
    <row r="347" spans="15:17" x14ac:dyDescent="0.25">
      <c r="O347" s="210" t="s">
        <v>250</v>
      </c>
      <c r="P347" s="210" t="s">
        <v>779</v>
      </c>
    </row>
    <row r="348" spans="15:17" x14ac:dyDescent="0.25">
      <c r="O348" s="210" t="s">
        <v>236</v>
      </c>
      <c r="P348" s="210" t="s">
        <v>780</v>
      </c>
    </row>
    <row r="349" spans="15:17" x14ac:dyDescent="0.25">
      <c r="O349" s="210" t="s">
        <v>237</v>
      </c>
      <c r="P349" s="210" t="s">
        <v>781</v>
      </c>
    </row>
    <row r="350" spans="15:17" x14ac:dyDescent="0.25">
      <c r="O350" s="210" t="s">
        <v>238</v>
      </c>
      <c r="P350" s="210" t="s">
        <v>782</v>
      </c>
    </row>
    <row r="351" spans="15:17" x14ac:dyDescent="0.25">
      <c r="O351" s="210" t="s">
        <v>239</v>
      </c>
      <c r="Q351" s="210" t="s">
        <v>555</v>
      </c>
    </row>
    <row r="353" spans="15:17" x14ac:dyDescent="0.25">
      <c r="O353" s="210" t="s">
        <v>252</v>
      </c>
      <c r="Q353" s="210" t="s">
        <v>783</v>
      </c>
    </row>
    <row r="354" spans="15:17" x14ac:dyDescent="0.25">
      <c r="O354" s="210" t="s">
        <v>241</v>
      </c>
      <c r="Q354" s="210" t="s">
        <v>784</v>
      </c>
    </row>
    <row r="355" spans="15:17" x14ac:dyDescent="0.25">
      <c r="O355" s="210" t="s">
        <v>242</v>
      </c>
      <c r="P355" s="210" t="s">
        <v>785</v>
      </c>
    </row>
    <row r="356" spans="15:17" x14ac:dyDescent="0.25">
      <c r="O356" s="210" t="s">
        <v>243</v>
      </c>
      <c r="P356" s="210" t="s">
        <v>393</v>
      </c>
    </row>
    <row r="357" spans="15:17" x14ac:dyDescent="0.25">
      <c r="O357" s="210" t="s">
        <v>239</v>
      </c>
      <c r="Q357" s="210" t="s">
        <v>556</v>
      </c>
    </row>
    <row r="359" spans="15:17" x14ac:dyDescent="0.25">
      <c r="O359" s="210" t="s">
        <v>254</v>
      </c>
      <c r="Q359" s="210" t="s">
        <v>557</v>
      </c>
    </row>
    <row r="360" spans="15:17" x14ac:dyDescent="0.25">
      <c r="O360" s="210" t="s">
        <v>245</v>
      </c>
      <c r="Q360" s="210" t="s">
        <v>558</v>
      </c>
    </row>
    <row r="361" spans="15:17" x14ac:dyDescent="0.25">
      <c r="O361" s="210" t="s">
        <v>246</v>
      </c>
      <c r="P361" s="210" t="s">
        <v>392</v>
      </c>
    </row>
    <row r="362" spans="15:17" x14ac:dyDescent="0.25">
      <c r="O362" s="210" t="s">
        <v>247</v>
      </c>
      <c r="P362" s="210" t="s">
        <v>786</v>
      </c>
    </row>
    <row r="363" spans="15:17" x14ac:dyDescent="0.25">
      <c r="O363" s="210" t="s">
        <v>239</v>
      </c>
      <c r="Q363" s="210" t="s">
        <v>556</v>
      </c>
    </row>
    <row r="365" spans="15:17" x14ac:dyDescent="0.25">
      <c r="O365" s="210" t="s">
        <v>395</v>
      </c>
    </row>
    <row r="367" spans="15:17" x14ac:dyDescent="0.25">
      <c r="O367" s="210" t="s">
        <v>396</v>
      </c>
      <c r="P367" s="210" t="s">
        <v>397</v>
      </c>
    </row>
    <row r="368" spans="15:17" x14ac:dyDescent="0.25">
      <c r="O368" s="210" t="s">
        <v>398</v>
      </c>
      <c r="P368" s="210" t="s">
        <v>389</v>
      </c>
    </row>
    <row r="369" spans="15:19" x14ac:dyDescent="0.25">
      <c r="O369" s="210" t="s">
        <v>399</v>
      </c>
      <c r="P369" s="210" t="s">
        <v>787</v>
      </c>
    </row>
    <row r="370" spans="15:19" x14ac:dyDescent="0.25">
      <c r="O370" s="210" t="s">
        <v>239</v>
      </c>
      <c r="S370" s="210" t="s">
        <v>788</v>
      </c>
    </row>
    <row r="372" spans="15:19" x14ac:dyDescent="0.25">
      <c r="O372" s="210" t="s">
        <v>400</v>
      </c>
      <c r="P372" s="210" t="s">
        <v>397</v>
      </c>
    </row>
    <row r="373" spans="15:19" x14ac:dyDescent="0.25">
      <c r="O373" s="210" t="s">
        <v>401</v>
      </c>
      <c r="P373" s="210" t="s">
        <v>559</v>
      </c>
    </row>
    <row r="374" spans="15:19" x14ac:dyDescent="0.25">
      <c r="O374" s="210" t="s">
        <v>402</v>
      </c>
      <c r="P374" s="210" t="s">
        <v>789</v>
      </c>
    </row>
    <row r="375" spans="15:19" x14ac:dyDescent="0.25">
      <c r="O375" s="210" t="s">
        <v>239</v>
      </c>
      <c r="S375" s="210" t="s">
        <v>788</v>
      </c>
    </row>
    <row r="378" spans="15:19" x14ac:dyDescent="0.25">
      <c r="O378" s="210" t="s">
        <v>249</v>
      </c>
    </row>
    <row r="380" spans="15:19" x14ac:dyDescent="0.25">
      <c r="O380" s="210" t="s">
        <v>403</v>
      </c>
      <c r="R380" s="210" t="s">
        <v>790</v>
      </c>
    </row>
    <row r="384" spans="15:19" x14ac:dyDescent="0.25">
      <c r="O384" s="210" t="s">
        <v>256</v>
      </c>
    </row>
    <row r="386" spans="15:18" x14ac:dyDescent="0.25">
      <c r="O386" s="210" t="s">
        <v>403</v>
      </c>
      <c r="R386" s="210" t="s">
        <v>791</v>
      </c>
    </row>
    <row r="390" spans="15:18" x14ac:dyDescent="0.25">
      <c r="O390" s="210" t="s">
        <v>257</v>
      </c>
    </row>
    <row r="392" spans="15:18" x14ac:dyDescent="0.25">
      <c r="O392" s="210" t="s">
        <v>403</v>
      </c>
      <c r="R392" s="210" t="s">
        <v>792</v>
      </c>
    </row>
    <row r="396" spans="15:18" x14ac:dyDescent="0.25">
      <c r="O396" s="210" t="s">
        <v>260</v>
      </c>
    </row>
    <row r="398" spans="15:18" x14ac:dyDescent="0.25">
      <c r="O398" s="210" t="s">
        <v>403</v>
      </c>
      <c r="R398" s="210" t="s">
        <v>793</v>
      </c>
    </row>
    <row r="402" spans="15:18" x14ac:dyDescent="0.25">
      <c r="O402" s="210" t="s">
        <v>263</v>
      </c>
    </row>
    <row r="404" spans="15:18" x14ac:dyDescent="0.25">
      <c r="O404" s="210" t="s">
        <v>403</v>
      </c>
      <c r="R404" s="210" t="s">
        <v>794</v>
      </c>
    </row>
    <row r="408" spans="15:18" x14ac:dyDescent="0.25">
      <c r="O408" s="210" t="s">
        <v>270</v>
      </c>
    </row>
    <row r="410" spans="15:18" x14ac:dyDescent="0.25">
      <c r="O410" s="210" t="s">
        <v>403</v>
      </c>
      <c r="R410" s="210" t="s">
        <v>795</v>
      </c>
    </row>
    <row r="415" spans="15:18" x14ac:dyDescent="0.25">
      <c r="O415" s="210" t="s">
        <v>249</v>
      </c>
    </row>
    <row r="417" spans="15:18" x14ac:dyDescent="0.25">
      <c r="O417" s="210" t="s">
        <v>403</v>
      </c>
      <c r="R417" s="210" t="s">
        <v>796</v>
      </c>
    </row>
    <row r="421" spans="15:18" x14ac:dyDescent="0.25">
      <c r="O421" s="210" t="s">
        <v>256</v>
      </c>
    </row>
    <row r="423" spans="15:18" x14ac:dyDescent="0.25">
      <c r="O423" s="210" t="s">
        <v>403</v>
      </c>
      <c r="R423" s="210" t="s">
        <v>797</v>
      </c>
    </row>
    <row r="427" spans="15:18" x14ac:dyDescent="0.25">
      <c r="O427" s="210" t="s">
        <v>257</v>
      </c>
    </row>
    <row r="429" spans="15:18" x14ac:dyDescent="0.25">
      <c r="O429" s="210" t="s">
        <v>403</v>
      </c>
      <c r="R429" s="210" t="s">
        <v>798</v>
      </c>
    </row>
    <row r="433" spans="15:18" x14ac:dyDescent="0.25">
      <c r="O433" s="210" t="s">
        <v>260</v>
      </c>
    </row>
    <row r="435" spans="15:18" x14ac:dyDescent="0.25">
      <c r="O435" s="210" t="s">
        <v>403</v>
      </c>
      <c r="R435" s="210" t="s">
        <v>799</v>
      </c>
    </row>
    <row r="439" spans="15:18" x14ac:dyDescent="0.25">
      <c r="O439" s="210" t="s">
        <v>263</v>
      </c>
    </row>
    <row r="441" spans="15:18" x14ac:dyDescent="0.25">
      <c r="O441" s="210" t="s">
        <v>403</v>
      </c>
      <c r="R441" s="210" t="s">
        <v>800</v>
      </c>
    </row>
    <row r="445" spans="15:18" x14ac:dyDescent="0.25">
      <c r="O445" s="210" t="s">
        <v>270</v>
      </c>
    </row>
    <row r="447" spans="15:18" x14ac:dyDescent="0.25">
      <c r="O447" s="210" t="s">
        <v>403</v>
      </c>
      <c r="R447" s="210" t="s">
        <v>801</v>
      </c>
    </row>
    <row r="452" spans="15:17" x14ac:dyDescent="0.25">
      <c r="O452" s="210" t="s">
        <v>250</v>
      </c>
      <c r="P452" s="210" t="s">
        <v>803</v>
      </c>
    </row>
    <row r="453" spans="15:17" x14ac:dyDescent="0.25">
      <c r="O453" s="210" t="s">
        <v>426</v>
      </c>
      <c r="P453" s="210" t="s">
        <v>804</v>
      </c>
    </row>
    <row r="454" spans="15:17" x14ac:dyDescent="0.25">
      <c r="O454" s="210" t="s">
        <v>427</v>
      </c>
      <c r="P454" s="210" t="s">
        <v>805</v>
      </c>
    </row>
    <row r="458" spans="15:17" x14ac:dyDescent="0.25">
      <c r="O458" s="210" t="s">
        <v>404</v>
      </c>
      <c r="P458" s="210" t="s">
        <v>560</v>
      </c>
    </row>
    <row r="459" spans="15:17" x14ac:dyDescent="0.25">
      <c r="O459" s="210" t="s">
        <v>405</v>
      </c>
      <c r="P459" s="210" t="s">
        <v>807</v>
      </c>
    </row>
    <row r="460" spans="15:17" x14ac:dyDescent="0.25">
      <c r="O460" s="210" t="s">
        <v>406</v>
      </c>
      <c r="P460" s="210" t="s">
        <v>375</v>
      </c>
    </row>
    <row r="461" spans="15:17" x14ac:dyDescent="0.25">
      <c r="O461" s="210" t="s">
        <v>407</v>
      </c>
      <c r="P461" s="210" t="s">
        <v>808</v>
      </c>
    </row>
    <row r="462" spans="15:17" x14ac:dyDescent="0.25">
      <c r="O462" s="210" t="s">
        <v>408</v>
      </c>
      <c r="P462" s="210" t="s">
        <v>409</v>
      </c>
    </row>
    <row r="464" spans="15:17" x14ac:dyDescent="0.25">
      <c r="O464" s="210" t="s">
        <v>241</v>
      </c>
      <c r="Q464" s="210" t="s">
        <v>809</v>
      </c>
    </row>
    <row r="465" spans="15:17" x14ac:dyDescent="0.25">
      <c r="O465" s="210" t="s">
        <v>252</v>
      </c>
      <c r="P465" s="210" t="s">
        <v>810</v>
      </c>
    </row>
    <row r="466" spans="15:17" x14ac:dyDescent="0.25">
      <c r="O466" s="210" t="s">
        <v>242</v>
      </c>
      <c r="P466" s="210" t="s">
        <v>722</v>
      </c>
    </row>
    <row r="467" spans="15:17" x14ac:dyDescent="0.25">
      <c r="O467" s="210" t="s">
        <v>243</v>
      </c>
      <c r="P467" s="210" t="s">
        <v>811</v>
      </c>
    </row>
    <row r="468" spans="15:17" x14ac:dyDescent="0.25">
      <c r="O468" s="210" t="s">
        <v>408</v>
      </c>
      <c r="P468" s="210" t="s">
        <v>410</v>
      </c>
    </row>
    <row r="470" spans="15:17" x14ac:dyDescent="0.25">
      <c r="O470" s="210" t="s">
        <v>245</v>
      </c>
      <c r="Q470" s="210" t="s">
        <v>391</v>
      </c>
    </row>
    <row r="471" spans="15:17" x14ac:dyDescent="0.25">
      <c r="O471" s="210" t="s">
        <v>254</v>
      </c>
      <c r="P471" s="210" t="s">
        <v>812</v>
      </c>
    </row>
    <row r="472" spans="15:17" x14ac:dyDescent="0.25">
      <c r="O472" s="210" t="s">
        <v>246</v>
      </c>
      <c r="P472" s="210" t="s">
        <v>813</v>
      </c>
    </row>
    <row r="473" spans="15:17" x14ac:dyDescent="0.25">
      <c r="O473" s="210" t="s">
        <v>247</v>
      </c>
      <c r="P473" s="210" t="s">
        <v>814</v>
      </c>
    </row>
    <row r="474" spans="15:17" x14ac:dyDescent="0.25">
      <c r="O474" s="210" t="s">
        <v>408</v>
      </c>
      <c r="Q474" s="210" t="s">
        <v>425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>
      <selection activeCell="O28" sqref="O28"/>
    </sheetView>
  </sheetViews>
  <sheetFormatPr defaultRowHeight="15" x14ac:dyDescent="0.25"/>
  <cols>
    <col min="3" max="3" width="11.85546875" customWidth="1"/>
    <col min="4" max="4" width="19.140625" customWidth="1"/>
    <col min="5" max="5" width="16.5703125" customWidth="1"/>
  </cols>
  <sheetData>
    <row r="1" spans="2:11" s="210" customFormat="1" x14ac:dyDescent="0.25"/>
    <row r="2" spans="2:11" x14ac:dyDescent="0.25">
      <c r="I2" s="237"/>
      <c r="J2" s="323" t="s">
        <v>648</v>
      </c>
      <c r="K2" s="324"/>
    </row>
    <row r="3" spans="2:11" x14ac:dyDescent="0.25">
      <c r="B3" s="210"/>
      <c r="C3" s="238" t="s">
        <v>649</v>
      </c>
      <c r="D3" s="239" t="s">
        <v>646</v>
      </c>
      <c r="E3" s="240" t="s">
        <v>647</v>
      </c>
    </row>
    <row r="4" spans="2:11" x14ac:dyDescent="0.25">
      <c r="C4" s="234">
        <v>2020</v>
      </c>
      <c r="D4" s="235">
        <v>0.25</v>
      </c>
      <c r="E4" s="231">
        <v>5.3571428571428568E-2</v>
      </c>
    </row>
    <row r="5" spans="2:11" x14ac:dyDescent="0.25">
      <c r="C5" s="234">
        <v>2030</v>
      </c>
      <c r="D5" s="235">
        <v>1</v>
      </c>
      <c r="E5" s="231">
        <v>0.8214285714285714</v>
      </c>
    </row>
    <row r="6" spans="2:11" x14ac:dyDescent="0.25">
      <c r="C6" s="233">
        <v>2050</v>
      </c>
      <c r="D6" s="236" t="e">
        <f>#REF!+C12</f>
        <v>#REF!</v>
      </c>
      <c r="E6" s="232" t="e">
        <f>#REF!+C12</f>
        <v>#REF!</v>
      </c>
      <c r="J6" t="s">
        <v>1001</v>
      </c>
    </row>
    <row r="7" spans="2:11" x14ac:dyDescent="0.25">
      <c r="B7" s="210"/>
      <c r="C7" s="210"/>
      <c r="D7" s="210"/>
      <c r="E7" s="210"/>
      <c r="I7">
        <v>2014</v>
      </c>
      <c r="J7">
        <v>1685360.7829669942</v>
      </c>
    </row>
    <row r="8" spans="2:11" x14ac:dyDescent="0.25">
      <c r="B8" s="210">
        <v>2040</v>
      </c>
      <c r="C8" s="210"/>
      <c r="D8" s="210"/>
      <c r="E8" s="210"/>
      <c r="I8">
        <v>2020</v>
      </c>
      <c r="J8">
        <v>1699082.3691420024</v>
      </c>
      <c r="K8" s="292">
        <f>(J8-J7)/J7</f>
        <v>8.141631343083728E-3</v>
      </c>
    </row>
    <row r="9" spans="2:11" x14ac:dyDescent="0.25">
      <c r="B9" s="210"/>
      <c r="C9" s="210"/>
      <c r="D9" s="210"/>
      <c r="E9" s="210"/>
      <c r="I9">
        <v>2030</v>
      </c>
      <c r="J9">
        <v>1731640.1275299985</v>
      </c>
      <c r="K9" s="292">
        <f>(J9-J8)/J8</f>
        <v>1.9161965881876013E-2</v>
      </c>
    </row>
    <row r="10" spans="2:11" x14ac:dyDescent="0.25">
      <c r="B10" s="210"/>
      <c r="C10" s="210"/>
      <c r="D10" s="210"/>
      <c r="E10" s="210"/>
      <c r="I10">
        <v>2050</v>
      </c>
      <c r="J10">
        <v>1799746.2470900007</v>
      </c>
      <c r="K10" s="292">
        <f>(J10-J9)/J9</f>
        <v>3.933041194716843E-2</v>
      </c>
    </row>
    <row r="11" spans="2:11" x14ac:dyDescent="0.25">
      <c r="B11" s="210"/>
      <c r="C11" s="210" t="s">
        <v>644</v>
      </c>
      <c r="D11" s="210" t="s">
        <v>645</v>
      </c>
      <c r="E11" s="210"/>
    </row>
    <row r="12" spans="2:11" x14ac:dyDescent="0.25">
      <c r="C12" s="210">
        <v>4.4642857142857137E-2</v>
      </c>
      <c r="D12" s="210">
        <v>442569</v>
      </c>
      <c r="E12" s="210"/>
    </row>
    <row r="15" spans="2:11" x14ac:dyDescent="0.25">
      <c r="C15" s="210" t="s">
        <v>643</v>
      </c>
    </row>
    <row r="16" spans="2:11" x14ac:dyDescent="0.25">
      <c r="C16" s="230">
        <v>0.21428571428571427</v>
      </c>
    </row>
    <row r="17" spans="3:3" x14ac:dyDescent="0.25">
      <c r="C17" s="230">
        <v>0.4642857142857143</v>
      </c>
    </row>
    <row r="18" spans="3:3" x14ac:dyDescent="0.25">
      <c r="C18" s="230">
        <v>0.8214285714285714</v>
      </c>
    </row>
    <row r="19" spans="3:3" x14ac:dyDescent="0.25">
      <c r="C19" s="230">
        <v>1</v>
      </c>
    </row>
    <row r="20" spans="3:3" x14ac:dyDescent="0.25">
      <c r="C20" s="210"/>
    </row>
  </sheetData>
  <mergeCells count="1">
    <mergeCell ref="J2:K2"/>
  </mergeCells>
  <pageMargins left="0.7" right="0.7" top="0.75" bottom="0.75" header="0.3" footer="0.3"/>
  <pageSetup orientation="portrait" horizontalDpi="30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4"/>
  <sheetViews>
    <sheetView topLeftCell="J421" workbookViewId="0">
      <selection activeCell="Z455" sqref="Z455"/>
    </sheetView>
  </sheetViews>
  <sheetFormatPr defaultRowHeight="15" x14ac:dyDescent="0.25"/>
  <cols>
    <col min="1" max="1" width="13.28515625" bestFit="1" customWidth="1"/>
    <col min="2" max="3" width="11.5703125" bestFit="1" customWidth="1"/>
  </cols>
  <sheetData>
    <row r="1" spans="1:11" x14ac:dyDescent="0.25">
      <c r="A1" s="266">
        <v>263477</v>
      </c>
      <c r="B1" s="266">
        <v>36673</v>
      </c>
      <c r="C1" s="266">
        <f>A1+B1</f>
        <v>300150</v>
      </c>
      <c r="J1" t="s">
        <v>301</v>
      </c>
    </row>
    <row r="2" spans="1:11" x14ac:dyDescent="0.25">
      <c r="A2" s="266">
        <v>277619</v>
      </c>
      <c r="B2" s="266">
        <v>18473</v>
      </c>
      <c r="C2" s="266">
        <f t="shared" ref="C2:C4" si="0">A2+B2</f>
        <v>296092</v>
      </c>
      <c r="J2" t="s">
        <v>302</v>
      </c>
    </row>
    <row r="3" spans="1:11" x14ac:dyDescent="0.25">
      <c r="A3" s="266">
        <v>643277</v>
      </c>
      <c r="B3" s="266">
        <v>83676</v>
      </c>
      <c r="C3" s="266">
        <f t="shared" si="0"/>
        <v>726953</v>
      </c>
      <c r="J3" t="s">
        <v>303</v>
      </c>
    </row>
    <row r="4" spans="1:11" x14ac:dyDescent="0.25">
      <c r="A4" s="266">
        <v>621174</v>
      </c>
      <c r="B4" s="266">
        <v>34668</v>
      </c>
      <c r="C4" s="266">
        <f t="shared" si="0"/>
        <v>655842</v>
      </c>
      <c r="J4" t="s">
        <v>562</v>
      </c>
    </row>
    <row r="5" spans="1:11" x14ac:dyDescent="0.25">
      <c r="A5" s="266"/>
      <c r="B5" s="266"/>
      <c r="C5" s="266"/>
      <c r="J5" t="s">
        <v>815</v>
      </c>
    </row>
    <row r="6" spans="1:11" x14ac:dyDescent="0.25">
      <c r="A6" s="266">
        <f>SUM(A1:A4)</f>
        <v>1805547</v>
      </c>
      <c r="B6" s="266">
        <f>SUM(B1:B4)</f>
        <v>173490</v>
      </c>
      <c r="C6" s="266">
        <f>SUM(C1:C4)</f>
        <v>1979037</v>
      </c>
      <c r="J6" t="s">
        <v>304</v>
      </c>
    </row>
    <row r="9" spans="1:11" x14ac:dyDescent="0.25">
      <c r="J9" t="s">
        <v>305</v>
      </c>
    </row>
    <row r="11" spans="1:11" x14ac:dyDescent="0.25">
      <c r="J11" t="s">
        <v>306</v>
      </c>
      <c r="K11" t="s">
        <v>816</v>
      </c>
    </row>
    <row r="13" spans="1:11" x14ac:dyDescent="0.25">
      <c r="J13" t="s">
        <v>307</v>
      </c>
      <c r="K13" t="s">
        <v>817</v>
      </c>
    </row>
    <row r="14" spans="1:11" x14ac:dyDescent="0.25">
      <c r="J14" t="s">
        <v>308</v>
      </c>
      <c r="K14" t="s">
        <v>818</v>
      </c>
    </row>
    <row r="16" spans="1:11" x14ac:dyDescent="0.25">
      <c r="J16" t="s">
        <v>309</v>
      </c>
      <c r="K16" t="s">
        <v>819</v>
      </c>
    </row>
    <row r="17" spans="10:11" x14ac:dyDescent="0.25">
      <c r="J17" t="s">
        <v>310</v>
      </c>
      <c r="K17" t="s">
        <v>514</v>
      </c>
    </row>
    <row r="19" spans="10:11" x14ac:dyDescent="0.25">
      <c r="J19" t="s">
        <v>311</v>
      </c>
      <c r="K19" t="s">
        <v>820</v>
      </c>
    </row>
    <row r="20" spans="10:11" x14ac:dyDescent="0.25">
      <c r="J20" t="s">
        <v>312</v>
      </c>
      <c r="K20" t="s">
        <v>515</v>
      </c>
    </row>
    <row r="21" spans="10:11" x14ac:dyDescent="0.25">
      <c r="J21" t="s">
        <v>313</v>
      </c>
      <c r="K21" t="s">
        <v>821</v>
      </c>
    </row>
    <row r="22" spans="10:11" x14ac:dyDescent="0.25">
      <c r="J22" t="s">
        <v>314</v>
      </c>
      <c r="K22" t="s">
        <v>516</v>
      </c>
    </row>
    <row r="23" spans="10:11" x14ac:dyDescent="0.25">
      <c r="J23" t="s">
        <v>315</v>
      </c>
      <c r="K23" t="s">
        <v>822</v>
      </c>
    </row>
    <row r="24" spans="10:11" x14ac:dyDescent="0.25">
      <c r="J24" t="s">
        <v>316</v>
      </c>
      <c r="K24" t="s">
        <v>517</v>
      </c>
    </row>
    <row r="25" spans="10:11" x14ac:dyDescent="0.25">
      <c r="J25" t="s">
        <v>317</v>
      </c>
      <c r="K25" t="s">
        <v>823</v>
      </c>
    </row>
    <row r="26" spans="10:11" x14ac:dyDescent="0.25">
      <c r="J26" t="s">
        <v>318</v>
      </c>
      <c r="K26" t="s">
        <v>518</v>
      </c>
    </row>
    <row r="28" spans="10:11" x14ac:dyDescent="0.25">
      <c r="J28" t="s">
        <v>319</v>
      </c>
    </row>
    <row r="30" spans="10:11" x14ac:dyDescent="0.25">
      <c r="J30" t="s">
        <v>320</v>
      </c>
      <c r="K30" t="s">
        <v>563</v>
      </c>
    </row>
    <row r="31" spans="10:11" x14ac:dyDescent="0.25">
      <c r="J31" t="s">
        <v>322</v>
      </c>
      <c r="K31" t="s">
        <v>564</v>
      </c>
    </row>
    <row r="32" spans="10:11" x14ac:dyDescent="0.25">
      <c r="J32" t="s">
        <v>323</v>
      </c>
      <c r="K32" t="s">
        <v>565</v>
      </c>
    </row>
    <row r="33" spans="10:11" x14ac:dyDescent="0.25">
      <c r="J33" t="s">
        <v>324</v>
      </c>
      <c r="K33" t="s">
        <v>566</v>
      </c>
    </row>
    <row r="34" spans="10:11" x14ac:dyDescent="0.25">
      <c r="J34" t="s">
        <v>325</v>
      </c>
      <c r="K34" t="s">
        <v>567</v>
      </c>
    </row>
    <row r="35" spans="10:11" x14ac:dyDescent="0.25">
      <c r="J35" t="s">
        <v>326</v>
      </c>
      <c r="K35" t="s">
        <v>824</v>
      </c>
    </row>
    <row r="36" spans="10:11" x14ac:dyDescent="0.25">
      <c r="J36" t="s">
        <v>327</v>
      </c>
      <c r="K36" t="s">
        <v>568</v>
      </c>
    </row>
    <row r="37" spans="10:11" x14ac:dyDescent="0.25">
      <c r="J37" t="s">
        <v>328</v>
      </c>
      <c r="K37" t="s">
        <v>569</v>
      </c>
    </row>
    <row r="38" spans="10:11" x14ac:dyDescent="0.25">
      <c r="J38" t="s">
        <v>329</v>
      </c>
      <c r="K38" t="s">
        <v>570</v>
      </c>
    </row>
    <row r="39" spans="10:11" x14ac:dyDescent="0.25">
      <c r="J39" t="s">
        <v>330</v>
      </c>
      <c r="K39" t="s">
        <v>571</v>
      </c>
    </row>
    <row r="40" spans="10:11" x14ac:dyDescent="0.25">
      <c r="J40" t="s">
        <v>331</v>
      </c>
      <c r="K40" t="s">
        <v>572</v>
      </c>
    </row>
    <row r="41" spans="10:11" x14ac:dyDescent="0.25">
      <c r="J41" t="s">
        <v>332</v>
      </c>
      <c r="K41" t="s">
        <v>573</v>
      </c>
    </row>
    <row r="42" spans="10:11" x14ac:dyDescent="0.25">
      <c r="J42" t="s">
        <v>333</v>
      </c>
      <c r="K42" t="s">
        <v>321</v>
      </c>
    </row>
    <row r="43" spans="10:11" x14ac:dyDescent="0.25">
      <c r="J43" t="s">
        <v>334</v>
      </c>
      <c r="K43" t="s">
        <v>574</v>
      </c>
    </row>
    <row r="44" spans="10:11" x14ac:dyDescent="0.25">
      <c r="J44" t="s">
        <v>335</v>
      </c>
      <c r="K44" t="s">
        <v>575</v>
      </c>
    </row>
    <row r="45" spans="10:11" x14ac:dyDescent="0.25">
      <c r="J45" t="s">
        <v>336</v>
      </c>
      <c r="K45" t="s">
        <v>576</v>
      </c>
    </row>
    <row r="46" spans="10:11" x14ac:dyDescent="0.25">
      <c r="J46" t="s">
        <v>337</v>
      </c>
      <c r="K46" t="s">
        <v>825</v>
      </c>
    </row>
    <row r="47" spans="10:11" x14ac:dyDescent="0.25">
      <c r="J47" t="s">
        <v>338</v>
      </c>
      <c r="K47" t="s">
        <v>571</v>
      </c>
    </row>
    <row r="48" spans="10:11" x14ac:dyDescent="0.25">
      <c r="J48" t="s">
        <v>339</v>
      </c>
      <c r="K48" t="s">
        <v>826</v>
      </c>
    </row>
    <row r="49" spans="10:11" x14ac:dyDescent="0.25">
      <c r="J49" t="s">
        <v>340</v>
      </c>
      <c r="K49" t="s">
        <v>577</v>
      </c>
    </row>
    <row r="50" spans="10:11" x14ac:dyDescent="0.25">
      <c r="J50" t="s">
        <v>341</v>
      </c>
      <c r="K50" t="s">
        <v>827</v>
      </c>
    </row>
    <row r="51" spans="10:11" x14ac:dyDescent="0.25">
      <c r="J51" t="s">
        <v>342</v>
      </c>
      <c r="K51" t="s">
        <v>576</v>
      </c>
    </row>
    <row r="52" spans="10:11" x14ac:dyDescent="0.25">
      <c r="J52" t="s">
        <v>343</v>
      </c>
      <c r="K52" t="s">
        <v>578</v>
      </c>
    </row>
    <row r="53" spans="10:11" x14ac:dyDescent="0.25">
      <c r="J53" t="s">
        <v>344</v>
      </c>
      <c r="K53" t="s">
        <v>579</v>
      </c>
    </row>
    <row r="55" spans="10:11" x14ac:dyDescent="0.25">
      <c r="J55" t="s">
        <v>345</v>
      </c>
    </row>
    <row r="56" spans="10:11" x14ac:dyDescent="0.25">
      <c r="J56" t="s">
        <v>346</v>
      </c>
      <c r="K56" t="s">
        <v>828</v>
      </c>
    </row>
    <row r="57" spans="10:11" x14ac:dyDescent="0.25">
      <c r="J57" t="s">
        <v>347</v>
      </c>
      <c r="K57" t="s">
        <v>829</v>
      </c>
    </row>
    <row r="59" spans="10:11" x14ac:dyDescent="0.25">
      <c r="J59" t="s">
        <v>348</v>
      </c>
      <c r="K59" t="s">
        <v>830</v>
      </c>
    </row>
    <row r="60" spans="10:11" x14ac:dyDescent="0.25">
      <c r="J60" t="s">
        <v>349</v>
      </c>
      <c r="K60" t="s">
        <v>831</v>
      </c>
    </row>
    <row r="61" spans="10:11" x14ac:dyDescent="0.25">
      <c r="J61" t="s">
        <v>350</v>
      </c>
      <c r="K61" t="s">
        <v>832</v>
      </c>
    </row>
    <row r="62" spans="10:11" x14ac:dyDescent="0.25">
      <c r="J62" t="s">
        <v>351</v>
      </c>
      <c r="K62" t="s">
        <v>833</v>
      </c>
    </row>
    <row r="63" spans="10:11" x14ac:dyDescent="0.25">
      <c r="J63" t="s">
        <v>352</v>
      </c>
      <c r="K63" t="s">
        <v>834</v>
      </c>
    </row>
    <row r="64" spans="10:11" x14ac:dyDescent="0.25">
      <c r="J64" t="s">
        <v>353</v>
      </c>
      <c r="K64" t="s">
        <v>835</v>
      </c>
    </row>
    <row r="65" spans="10:11" x14ac:dyDescent="0.25">
      <c r="J65" t="s">
        <v>354</v>
      </c>
      <c r="K65" t="s">
        <v>836</v>
      </c>
    </row>
    <row r="66" spans="10:11" x14ac:dyDescent="0.25">
      <c r="J66" t="s">
        <v>355</v>
      </c>
      <c r="K66" t="s">
        <v>837</v>
      </c>
    </row>
    <row r="67" spans="10:11" x14ac:dyDescent="0.25">
      <c r="J67" t="s">
        <v>356</v>
      </c>
      <c r="K67" t="s">
        <v>838</v>
      </c>
    </row>
    <row r="68" spans="10:11" x14ac:dyDescent="0.25">
      <c r="J68" t="s">
        <v>357</v>
      </c>
      <c r="K68" t="s">
        <v>580</v>
      </c>
    </row>
    <row r="70" spans="10:11" x14ac:dyDescent="0.25">
      <c r="J70" t="s">
        <v>581</v>
      </c>
      <c r="K70" t="s">
        <v>839</v>
      </c>
    </row>
    <row r="71" spans="10:11" x14ac:dyDescent="0.25">
      <c r="J71" t="s">
        <v>582</v>
      </c>
      <c r="K71" t="s">
        <v>840</v>
      </c>
    </row>
    <row r="72" spans="10:11" x14ac:dyDescent="0.25">
      <c r="J72" t="s">
        <v>583</v>
      </c>
      <c r="K72" t="s">
        <v>411</v>
      </c>
    </row>
    <row r="74" spans="10:11" x14ac:dyDescent="0.25">
      <c r="J74" t="s">
        <v>358</v>
      </c>
      <c r="K74" t="s">
        <v>373</v>
      </c>
    </row>
    <row r="75" spans="10:11" x14ac:dyDescent="0.25">
      <c r="J75" t="s">
        <v>584</v>
      </c>
      <c r="K75" t="s">
        <v>375</v>
      </c>
    </row>
    <row r="76" spans="10:11" x14ac:dyDescent="0.25">
      <c r="J76" t="s">
        <v>359</v>
      </c>
      <c r="K76" t="s">
        <v>363</v>
      </c>
    </row>
    <row r="78" spans="10:11" x14ac:dyDescent="0.25">
      <c r="J78" t="s">
        <v>585</v>
      </c>
      <c r="K78" t="s">
        <v>841</v>
      </c>
    </row>
    <row r="79" spans="10:11" x14ac:dyDescent="0.25">
      <c r="J79" t="s">
        <v>586</v>
      </c>
      <c r="K79" t="s">
        <v>842</v>
      </c>
    </row>
    <row r="80" spans="10:11" x14ac:dyDescent="0.25">
      <c r="J80" t="s">
        <v>587</v>
      </c>
      <c r="K80" t="s">
        <v>411</v>
      </c>
    </row>
    <row r="81" spans="10:11" x14ac:dyDescent="0.25">
      <c r="J81" t="s">
        <v>588</v>
      </c>
      <c r="K81" t="s">
        <v>843</v>
      </c>
    </row>
    <row r="82" spans="10:11" x14ac:dyDescent="0.25">
      <c r="J82" t="s">
        <v>589</v>
      </c>
      <c r="K82" t="s">
        <v>844</v>
      </c>
    </row>
    <row r="83" spans="10:11" x14ac:dyDescent="0.25">
      <c r="J83" t="s">
        <v>590</v>
      </c>
      <c r="K83" t="s">
        <v>411</v>
      </c>
    </row>
    <row r="84" spans="10:11" x14ac:dyDescent="0.25">
      <c r="J84" t="s">
        <v>591</v>
      </c>
      <c r="K84" t="s">
        <v>845</v>
      </c>
    </row>
    <row r="85" spans="10:11" x14ac:dyDescent="0.25">
      <c r="J85" t="s">
        <v>592</v>
      </c>
      <c r="K85" t="s">
        <v>846</v>
      </c>
    </row>
    <row r="86" spans="10:11" x14ac:dyDescent="0.25">
      <c r="J86" t="s">
        <v>593</v>
      </c>
      <c r="K86" t="s">
        <v>411</v>
      </c>
    </row>
    <row r="87" spans="10:11" x14ac:dyDescent="0.25">
      <c r="J87" t="s">
        <v>594</v>
      </c>
      <c r="K87" t="s">
        <v>847</v>
      </c>
    </row>
    <row r="88" spans="10:11" x14ac:dyDescent="0.25">
      <c r="J88" t="s">
        <v>595</v>
      </c>
      <c r="K88" t="s">
        <v>848</v>
      </c>
    </row>
    <row r="89" spans="10:11" x14ac:dyDescent="0.25">
      <c r="J89" t="s">
        <v>596</v>
      </c>
      <c r="K89" t="s">
        <v>411</v>
      </c>
    </row>
    <row r="91" spans="10:11" x14ac:dyDescent="0.25">
      <c r="J91" t="s">
        <v>360</v>
      </c>
      <c r="K91" t="s">
        <v>849</v>
      </c>
    </row>
    <row r="92" spans="10:11" x14ac:dyDescent="0.25">
      <c r="J92" t="s">
        <v>361</v>
      </c>
      <c r="K92" t="s">
        <v>850</v>
      </c>
    </row>
    <row r="93" spans="10:11" x14ac:dyDescent="0.25">
      <c r="J93" t="s">
        <v>362</v>
      </c>
      <c r="K93" t="s">
        <v>363</v>
      </c>
    </row>
    <row r="94" spans="10:11" x14ac:dyDescent="0.25">
      <c r="J94" t="s">
        <v>364</v>
      </c>
      <c r="K94" t="s">
        <v>597</v>
      </c>
    </row>
    <row r="95" spans="10:11" x14ac:dyDescent="0.25">
      <c r="J95" t="s">
        <v>365</v>
      </c>
      <c r="K95" t="s">
        <v>561</v>
      </c>
    </row>
    <row r="96" spans="10:11" x14ac:dyDescent="0.25">
      <c r="J96" t="s">
        <v>366</v>
      </c>
      <c r="K96" t="s">
        <v>363</v>
      </c>
    </row>
    <row r="97" spans="10:13" x14ac:dyDescent="0.25">
      <c r="J97" t="s">
        <v>367</v>
      </c>
      <c r="K97" t="s">
        <v>597</v>
      </c>
    </row>
    <row r="98" spans="10:13" x14ac:dyDescent="0.25">
      <c r="J98" t="s">
        <v>369</v>
      </c>
      <c r="K98" t="s">
        <v>561</v>
      </c>
    </row>
    <row r="99" spans="10:13" x14ac:dyDescent="0.25">
      <c r="J99" t="s">
        <v>371</v>
      </c>
      <c r="K99" t="s">
        <v>363</v>
      </c>
    </row>
    <row r="100" spans="10:13" x14ac:dyDescent="0.25">
      <c r="J100" t="s">
        <v>372</v>
      </c>
      <c r="K100" t="s">
        <v>368</v>
      </c>
    </row>
    <row r="101" spans="10:13" x14ac:dyDescent="0.25">
      <c r="J101" t="s">
        <v>374</v>
      </c>
      <c r="K101" t="s">
        <v>370</v>
      </c>
    </row>
    <row r="102" spans="10:13" x14ac:dyDescent="0.25">
      <c r="J102" t="s">
        <v>376</v>
      </c>
      <c r="K102" t="s">
        <v>363</v>
      </c>
    </row>
    <row r="104" spans="10:13" x14ac:dyDescent="0.25">
      <c r="J104" t="s">
        <v>377</v>
      </c>
    </row>
    <row r="106" spans="10:13" x14ac:dyDescent="0.25">
      <c r="J106" t="s">
        <v>378</v>
      </c>
    </row>
    <row r="108" spans="10:13" x14ac:dyDescent="0.25">
      <c r="J108" t="s">
        <v>379</v>
      </c>
      <c r="L108" t="s">
        <v>851</v>
      </c>
    </row>
    <row r="110" spans="10:13" x14ac:dyDescent="0.25">
      <c r="J110" t="s">
        <v>380</v>
      </c>
      <c r="M110" t="s">
        <v>852</v>
      </c>
    </row>
    <row r="111" spans="10:13" x14ac:dyDescent="0.25">
      <c r="J111" t="s">
        <v>381</v>
      </c>
      <c r="K111" t="s">
        <v>853</v>
      </c>
    </row>
    <row r="112" spans="10:13" x14ac:dyDescent="0.25">
      <c r="J112" t="s">
        <v>382</v>
      </c>
      <c r="K112" t="s">
        <v>383</v>
      </c>
    </row>
    <row r="113" spans="10:13" x14ac:dyDescent="0.25">
      <c r="J113" t="s">
        <v>384</v>
      </c>
      <c r="K113" t="s">
        <v>854</v>
      </c>
    </row>
    <row r="115" spans="10:13" x14ac:dyDescent="0.25">
      <c r="J115" t="s">
        <v>385</v>
      </c>
      <c r="M115" t="s">
        <v>855</v>
      </c>
    </row>
    <row r="116" spans="10:13" x14ac:dyDescent="0.25">
      <c r="J116" t="s">
        <v>386</v>
      </c>
      <c r="K116" t="s">
        <v>856</v>
      </c>
    </row>
    <row r="117" spans="10:13" x14ac:dyDescent="0.25">
      <c r="J117" t="s">
        <v>387</v>
      </c>
      <c r="K117" t="s">
        <v>857</v>
      </c>
    </row>
    <row r="118" spans="10:13" x14ac:dyDescent="0.25">
      <c r="J118" t="s">
        <v>388</v>
      </c>
      <c r="K118" t="s">
        <v>858</v>
      </c>
    </row>
    <row r="121" spans="10:13" x14ac:dyDescent="0.25">
      <c r="J121" t="s">
        <v>249</v>
      </c>
    </row>
    <row r="123" spans="10:13" x14ac:dyDescent="0.25">
      <c r="J123" t="s">
        <v>380</v>
      </c>
      <c r="M123" t="s">
        <v>859</v>
      </c>
    </row>
    <row r="124" spans="10:13" x14ac:dyDescent="0.25">
      <c r="J124" t="s">
        <v>381</v>
      </c>
      <c r="K124" t="s">
        <v>860</v>
      </c>
    </row>
    <row r="125" spans="10:13" x14ac:dyDescent="0.25">
      <c r="J125" t="s">
        <v>382</v>
      </c>
      <c r="K125" t="s">
        <v>598</v>
      </c>
    </row>
    <row r="126" spans="10:13" x14ac:dyDescent="0.25">
      <c r="J126" t="s">
        <v>384</v>
      </c>
      <c r="K126" t="s">
        <v>861</v>
      </c>
    </row>
    <row r="128" spans="10:13" x14ac:dyDescent="0.25">
      <c r="J128" t="s">
        <v>385</v>
      </c>
      <c r="M128" t="s">
        <v>862</v>
      </c>
    </row>
    <row r="129" spans="10:13" x14ac:dyDescent="0.25">
      <c r="J129" t="s">
        <v>386</v>
      </c>
      <c r="K129" t="s">
        <v>863</v>
      </c>
    </row>
    <row r="130" spans="10:13" x14ac:dyDescent="0.25">
      <c r="J130" t="s">
        <v>387</v>
      </c>
      <c r="K130" t="s">
        <v>864</v>
      </c>
    </row>
    <row r="131" spans="10:13" x14ac:dyDescent="0.25">
      <c r="J131" t="s">
        <v>388</v>
      </c>
      <c r="K131" t="s">
        <v>865</v>
      </c>
    </row>
    <row r="134" spans="10:13" x14ac:dyDescent="0.25">
      <c r="J134" t="s">
        <v>256</v>
      </c>
    </row>
    <row r="136" spans="10:13" x14ac:dyDescent="0.25">
      <c r="J136" t="s">
        <v>380</v>
      </c>
      <c r="M136" t="s">
        <v>866</v>
      </c>
    </row>
    <row r="137" spans="10:13" x14ac:dyDescent="0.25">
      <c r="J137" t="s">
        <v>381</v>
      </c>
      <c r="K137" t="s">
        <v>867</v>
      </c>
    </row>
    <row r="138" spans="10:13" x14ac:dyDescent="0.25">
      <c r="J138" t="s">
        <v>382</v>
      </c>
      <c r="K138" t="s">
        <v>390</v>
      </c>
    </row>
    <row r="139" spans="10:13" x14ac:dyDescent="0.25">
      <c r="J139" t="s">
        <v>384</v>
      </c>
      <c r="K139" t="s">
        <v>868</v>
      </c>
    </row>
    <row r="141" spans="10:13" x14ac:dyDescent="0.25">
      <c r="J141" t="s">
        <v>385</v>
      </c>
      <c r="M141" t="s">
        <v>869</v>
      </c>
    </row>
    <row r="142" spans="10:13" x14ac:dyDescent="0.25">
      <c r="J142" t="s">
        <v>386</v>
      </c>
      <c r="K142" t="s">
        <v>870</v>
      </c>
    </row>
    <row r="143" spans="10:13" x14ac:dyDescent="0.25">
      <c r="J143" t="s">
        <v>387</v>
      </c>
      <c r="K143" t="s">
        <v>390</v>
      </c>
    </row>
    <row r="144" spans="10:13" x14ac:dyDescent="0.25">
      <c r="J144" t="s">
        <v>388</v>
      </c>
      <c r="K144" t="s">
        <v>871</v>
      </c>
    </row>
    <row r="147" spans="10:13" x14ac:dyDescent="0.25">
      <c r="J147" t="s">
        <v>257</v>
      </c>
    </row>
    <row r="149" spans="10:13" x14ac:dyDescent="0.25">
      <c r="J149" t="s">
        <v>380</v>
      </c>
      <c r="M149" t="s">
        <v>872</v>
      </c>
    </row>
    <row r="150" spans="10:13" x14ac:dyDescent="0.25">
      <c r="J150" t="s">
        <v>381</v>
      </c>
      <c r="K150" t="s">
        <v>873</v>
      </c>
    </row>
    <row r="151" spans="10:13" x14ac:dyDescent="0.25">
      <c r="J151" t="s">
        <v>382</v>
      </c>
      <c r="K151" t="s">
        <v>599</v>
      </c>
    </row>
    <row r="152" spans="10:13" x14ac:dyDescent="0.25">
      <c r="J152" t="s">
        <v>384</v>
      </c>
      <c r="K152" t="s">
        <v>874</v>
      </c>
    </row>
    <row r="154" spans="10:13" x14ac:dyDescent="0.25">
      <c r="J154" t="s">
        <v>385</v>
      </c>
      <c r="M154" t="s">
        <v>875</v>
      </c>
    </row>
    <row r="155" spans="10:13" x14ac:dyDescent="0.25">
      <c r="J155" t="s">
        <v>386</v>
      </c>
      <c r="K155" t="s">
        <v>876</v>
      </c>
    </row>
    <row r="156" spans="10:13" x14ac:dyDescent="0.25">
      <c r="J156" t="s">
        <v>387</v>
      </c>
      <c r="K156" t="s">
        <v>600</v>
      </c>
    </row>
    <row r="157" spans="10:13" x14ac:dyDescent="0.25">
      <c r="J157" t="s">
        <v>388</v>
      </c>
      <c r="K157" t="s">
        <v>877</v>
      </c>
    </row>
    <row r="160" spans="10:13" x14ac:dyDescent="0.25">
      <c r="J160" t="s">
        <v>260</v>
      </c>
    </row>
    <row r="162" spans="10:13" x14ac:dyDescent="0.25">
      <c r="J162" t="s">
        <v>380</v>
      </c>
      <c r="M162" t="s">
        <v>878</v>
      </c>
    </row>
    <row r="163" spans="10:13" x14ac:dyDescent="0.25">
      <c r="J163" t="s">
        <v>381</v>
      </c>
      <c r="K163" t="s">
        <v>879</v>
      </c>
    </row>
    <row r="164" spans="10:13" x14ac:dyDescent="0.25">
      <c r="J164" t="s">
        <v>382</v>
      </c>
      <c r="K164" t="s">
        <v>390</v>
      </c>
    </row>
    <row r="165" spans="10:13" x14ac:dyDescent="0.25">
      <c r="J165" t="s">
        <v>384</v>
      </c>
      <c r="K165" t="s">
        <v>880</v>
      </c>
    </row>
    <row r="167" spans="10:13" x14ac:dyDescent="0.25">
      <c r="J167" t="s">
        <v>385</v>
      </c>
      <c r="M167" t="s">
        <v>881</v>
      </c>
    </row>
    <row r="168" spans="10:13" x14ac:dyDescent="0.25">
      <c r="J168" t="s">
        <v>386</v>
      </c>
      <c r="K168" t="s">
        <v>601</v>
      </c>
    </row>
    <row r="169" spans="10:13" x14ac:dyDescent="0.25">
      <c r="J169" t="s">
        <v>387</v>
      </c>
      <c r="K169" t="s">
        <v>390</v>
      </c>
    </row>
    <row r="170" spans="10:13" x14ac:dyDescent="0.25">
      <c r="J170" t="s">
        <v>388</v>
      </c>
      <c r="K170" t="s">
        <v>882</v>
      </c>
    </row>
    <row r="173" spans="10:13" x14ac:dyDescent="0.25">
      <c r="J173" t="s">
        <v>263</v>
      </c>
    </row>
    <row r="175" spans="10:13" x14ac:dyDescent="0.25">
      <c r="J175" t="s">
        <v>380</v>
      </c>
      <c r="M175" t="s">
        <v>883</v>
      </c>
    </row>
    <row r="176" spans="10:13" x14ac:dyDescent="0.25">
      <c r="J176" t="s">
        <v>381</v>
      </c>
      <c r="K176" t="s">
        <v>884</v>
      </c>
    </row>
    <row r="177" spans="10:13" x14ac:dyDescent="0.25">
      <c r="J177" t="s">
        <v>382</v>
      </c>
      <c r="K177" t="s">
        <v>885</v>
      </c>
    </row>
    <row r="178" spans="10:13" x14ac:dyDescent="0.25">
      <c r="J178" t="s">
        <v>384</v>
      </c>
      <c r="K178" t="s">
        <v>886</v>
      </c>
    </row>
    <row r="180" spans="10:13" x14ac:dyDescent="0.25">
      <c r="J180" t="s">
        <v>385</v>
      </c>
      <c r="M180" t="s">
        <v>887</v>
      </c>
    </row>
    <row r="181" spans="10:13" x14ac:dyDescent="0.25">
      <c r="J181" t="s">
        <v>386</v>
      </c>
      <c r="K181" t="s">
        <v>888</v>
      </c>
    </row>
    <row r="182" spans="10:13" x14ac:dyDescent="0.25">
      <c r="J182" t="s">
        <v>387</v>
      </c>
      <c r="K182" t="s">
        <v>889</v>
      </c>
    </row>
    <row r="183" spans="10:13" x14ac:dyDescent="0.25">
      <c r="J183" t="s">
        <v>388</v>
      </c>
      <c r="K183" t="s">
        <v>890</v>
      </c>
    </row>
    <row r="186" spans="10:13" x14ac:dyDescent="0.25">
      <c r="J186" t="s">
        <v>270</v>
      </c>
    </row>
    <row r="188" spans="10:13" x14ac:dyDescent="0.25">
      <c r="J188" t="s">
        <v>380</v>
      </c>
      <c r="M188" t="s">
        <v>715</v>
      </c>
    </row>
    <row r="189" spans="10:13" x14ac:dyDescent="0.25">
      <c r="J189" t="s">
        <v>381</v>
      </c>
      <c r="K189" t="s">
        <v>716</v>
      </c>
    </row>
    <row r="190" spans="10:13" x14ac:dyDescent="0.25">
      <c r="J190" t="s">
        <v>382</v>
      </c>
      <c r="K190" t="s">
        <v>717</v>
      </c>
    </row>
    <row r="191" spans="10:13" x14ac:dyDescent="0.25">
      <c r="J191" t="s">
        <v>384</v>
      </c>
      <c r="K191" t="s">
        <v>718</v>
      </c>
    </row>
    <row r="193" spans="10:13" x14ac:dyDescent="0.25">
      <c r="J193" t="s">
        <v>385</v>
      </c>
      <c r="M193" t="s">
        <v>719</v>
      </c>
    </row>
    <row r="194" spans="10:13" x14ac:dyDescent="0.25">
      <c r="J194" t="s">
        <v>386</v>
      </c>
      <c r="K194" t="s">
        <v>720</v>
      </c>
    </row>
    <row r="195" spans="10:13" x14ac:dyDescent="0.25">
      <c r="J195" t="s">
        <v>387</v>
      </c>
      <c r="K195" t="s">
        <v>602</v>
      </c>
    </row>
    <row r="196" spans="10:13" x14ac:dyDescent="0.25">
      <c r="J196" t="s">
        <v>388</v>
      </c>
      <c r="K196" t="s">
        <v>721</v>
      </c>
    </row>
    <row r="198" spans="10:13" x14ac:dyDescent="0.25">
      <c r="J198" t="s">
        <v>234</v>
      </c>
    </row>
    <row r="200" spans="10:13" x14ac:dyDescent="0.25">
      <c r="J200" t="s">
        <v>235</v>
      </c>
    </row>
    <row r="203" spans="10:13" x14ac:dyDescent="0.25">
      <c r="J203" t="s">
        <v>236</v>
      </c>
      <c r="K203" t="s">
        <v>537</v>
      </c>
    </row>
    <row r="204" spans="10:13" x14ac:dyDescent="0.25">
      <c r="J204" t="s">
        <v>237</v>
      </c>
      <c r="K204" t="s">
        <v>722</v>
      </c>
    </row>
    <row r="205" spans="10:13" x14ac:dyDescent="0.25">
      <c r="J205" t="s">
        <v>238</v>
      </c>
      <c r="K205" t="s">
        <v>723</v>
      </c>
    </row>
    <row r="206" spans="10:13" x14ac:dyDescent="0.25">
      <c r="J206" t="s">
        <v>239</v>
      </c>
      <c r="K206" t="s">
        <v>240</v>
      </c>
    </row>
    <row r="208" spans="10:13" x14ac:dyDescent="0.25">
      <c r="J208" t="s">
        <v>241</v>
      </c>
      <c r="L208" t="s">
        <v>724</v>
      </c>
    </row>
    <row r="209" spans="10:12" x14ac:dyDescent="0.25">
      <c r="J209" t="s">
        <v>242</v>
      </c>
      <c r="K209" t="s">
        <v>725</v>
      </c>
    </row>
    <row r="210" spans="10:12" x14ac:dyDescent="0.25">
      <c r="J210" t="s">
        <v>243</v>
      </c>
      <c r="K210" t="s">
        <v>726</v>
      </c>
    </row>
    <row r="211" spans="10:12" x14ac:dyDescent="0.25">
      <c r="J211" t="s">
        <v>239</v>
      </c>
      <c r="K211" t="s">
        <v>244</v>
      </c>
    </row>
    <row r="213" spans="10:12" x14ac:dyDescent="0.25">
      <c r="J213" t="s">
        <v>245</v>
      </c>
      <c r="L213" t="s">
        <v>538</v>
      </c>
    </row>
    <row r="214" spans="10:12" x14ac:dyDescent="0.25">
      <c r="J214" t="s">
        <v>246</v>
      </c>
      <c r="K214" t="s">
        <v>727</v>
      </c>
    </row>
    <row r="215" spans="10:12" x14ac:dyDescent="0.25">
      <c r="J215" t="s">
        <v>247</v>
      </c>
      <c r="K215" t="s">
        <v>728</v>
      </c>
    </row>
    <row r="216" spans="10:12" x14ac:dyDescent="0.25">
      <c r="J216" t="s">
        <v>239</v>
      </c>
      <c r="L216" t="s">
        <v>248</v>
      </c>
    </row>
    <row r="219" spans="10:12" x14ac:dyDescent="0.25">
      <c r="J219" t="s">
        <v>249</v>
      </c>
    </row>
    <row r="221" spans="10:12" x14ac:dyDescent="0.25">
      <c r="J221" t="s">
        <v>250</v>
      </c>
      <c r="K221" t="s">
        <v>729</v>
      </c>
    </row>
    <row r="222" spans="10:12" x14ac:dyDescent="0.25">
      <c r="J222" t="s">
        <v>236</v>
      </c>
      <c r="K222" t="s">
        <v>539</v>
      </c>
    </row>
    <row r="223" spans="10:12" x14ac:dyDescent="0.25">
      <c r="J223" t="s">
        <v>237</v>
      </c>
      <c r="K223" t="s">
        <v>730</v>
      </c>
    </row>
    <row r="224" spans="10:12" x14ac:dyDescent="0.25">
      <c r="J224" t="s">
        <v>238</v>
      </c>
      <c r="K224" t="s">
        <v>731</v>
      </c>
    </row>
    <row r="225" spans="10:12" x14ac:dyDescent="0.25">
      <c r="J225" t="s">
        <v>239</v>
      </c>
      <c r="L225" t="s">
        <v>251</v>
      </c>
    </row>
    <row r="227" spans="10:12" x14ac:dyDescent="0.25">
      <c r="J227" t="s">
        <v>252</v>
      </c>
      <c r="L227" t="s">
        <v>732</v>
      </c>
    </row>
    <row r="228" spans="10:12" x14ac:dyDescent="0.25">
      <c r="J228" t="s">
        <v>241</v>
      </c>
      <c r="L228" t="s">
        <v>733</v>
      </c>
    </row>
    <row r="229" spans="10:12" x14ac:dyDescent="0.25">
      <c r="J229" t="s">
        <v>242</v>
      </c>
      <c r="K229" t="s">
        <v>734</v>
      </c>
    </row>
    <row r="230" spans="10:12" x14ac:dyDescent="0.25">
      <c r="J230" t="s">
        <v>243</v>
      </c>
      <c r="K230" t="s">
        <v>735</v>
      </c>
    </row>
    <row r="231" spans="10:12" x14ac:dyDescent="0.25">
      <c r="J231" t="s">
        <v>239</v>
      </c>
      <c r="L231" t="s">
        <v>253</v>
      </c>
    </row>
    <row r="233" spans="10:12" x14ac:dyDescent="0.25">
      <c r="J233" t="s">
        <v>254</v>
      </c>
      <c r="L233" t="s">
        <v>736</v>
      </c>
    </row>
    <row r="234" spans="10:12" x14ac:dyDescent="0.25">
      <c r="J234" t="s">
        <v>245</v>
      </c>
      <c r="L234" t="s">
        <v>737</v>
      </c>
    </row>
    <row r="235" spans="10:12" x14ac:dyDescent="0.25">
      <c r="J235" t="s">
        <v>246</v>
      </c>
      <c r="K235" t="s">
        <v>738</v>
      </c>
    </row>
    <row r="236" spans="10:12" x14ac:dyDescent="0.25">
      <c r="J236" t="s">
        <v>247</v>
      </c>
      <c r="K236" t="s">
        <v>739</v>
      </c>
    </row>
    <row r="237" spans="10:12" x14ac:dyDescent="0.25">
      <c r="J237" t="s">
        <v>239</v>
      </c>
      <c r="L237" t="s">
        <v>255</v>
      </c>
    </row>
    <row r="240" spans="10:12" x14ac:dyDescent="0.25">
      <c r="J240" t="s">
        <v>256</v>
      </c>
    </row>
    <row r="242" spans="10:12" x14ac:dyDescent="0.25">
      <c r="J242" t="s">
        <v>250</v>
      </c>
      <c r="K242" t="s">
        <v>540</v>
      </c>
    </row>
    <row r="243" spans="10:12" x14ac:dyDescent="0.25">
      <c r="J243" t="s">
        <v>236</v>
      </c>
      <c r="K243" t="s">
        <v>740</v>
      </c>
    </row>
    <row r="244" spans="10:12" x14ac:dyDescent="0.25">
      <c r="J244" t="s">
        <v>237</v>
      </c>
      <c r="K244" t="s">
        <v>741</v>
      </c>
    </row>
    <row r="245" spans="10:12" x14ac:dyDescent="0.25">
      <c r="J245" t="s">
        <v>238</v>
      </c>
      <c r="K245" t="s">
        <v>742</v>
      </c>
    </row>
    <row r="246" spans="10:12" x14ac:dyDescent="0.25">
      <c r="J246" t="s">
        <v>239</v>
      </c>
      <c r="L246" t="s">
        <v>541</v>
      </c>
    </row>
    <row r="248" spans="10:12" x14ac:dyDescent="0.25">
      <c r="J248" t="s">
        <v>252</v>
      </c>
      <c r="L248" t="s">
        <v>743</v>
      </c>
    </row>
    <row r="249" spans="10:12" x14ac:dyDescent="0.25">
      <c r="J249" t="s">
        <v>241</v>
      </c>
      <c r="L249" t="s">
        <v>744</v>
      </c>
    </row>
    <row r="250" spans="10:12" x14ac:dyDescent="0.25">
      <c r="J250" t="s">
        <v>242</v>
      </c>
      <c r="K250" t="s">
        <v>745</v>
      </c>
    </row>
    <row r="251" spans="10:12" x14ac:dyDescent="0.25">
      <c r="J251" t="s">
        <v>243</v>
      </c>
      <c r="K251" t="s">
        <v>546</v>
      </c>
    </row>
    <row r="252" spans="10:12" x14ac:dyDescent="0.25">
      <c r="J252" t="s">
        <v>239</v>
      </c>
      <c r="L252" t="s">
        <v>543</v>
      </c>
    </row>
    <row r="254" spans="10:12" x14ac:dyDescent="0.25">
      <c r="J254" t="s">
        <v>254</v>
      </c>
      <c r="L254" t="s">
        <v>746</v>
      </c>
    </row>
    <row r="255" spans="10:12" x14ac:dyDescent="0.25">
      <c r="J255" t="s">
        <v>245</v>
      </c>
      <c r="L255" t="s">
        <v>544</v>
      </c>
    </row>
    <row r="256" spans="10:12" x14ac:dyDescent="0.25">
      <c r="J256" t="s">
        <v>246</v>
      </c>
      <c r="K256" t="s">
        <v>747</v>
      </c>
    </row>
    <row r="257" spans="10:12" x14ac:dyDescent="0.25">
      <c r="J257" t="s">
        <v>247</v>
      </c>
      <c r="K257" t="s">
        <v>748</v>
      </c>
    </row>
    <row r="258" spans="10:12" x14ac:dyDescent="0.25">
      <c r="J258" t="s">
        <v>239</v>
      </c>
      <c r="L258" t="s">
        <v>543</v>
      </c>
    </row>
    <row r="261" spans="10:12" x14ac:dyDescent="0.25">
      <c r="J261" t="s">
        <v>257</v>
      </c>
    </row>
    <row r="263" spans="10:12" x14ac:dyDescent="0.25">
      <c r="J263" t="s">
        <v>250</v>
      </c>
      <c r="K263" t="s">
        <v>749</v>
      </c>
    </row>
    <row r="264" spans="10:12" x14ac:dyDescent="0.25">
      <c r="J264" t="s">
        <v>236</v>
      </c>
      <c r="K264" t="s">
        <v>750</v>
      </c>
    </row>
    <row r="265" spans="10:12" x14ac:dyDescent="0.25">
      <c r="J265" t="s">
        <v>237</v>
      </c>
      <c r="K265" t="s">
        <v>751</v>
      </c>
    </row>
    <row r="266" spans="10:12" x14ac:dyDescent="0.25">
      <c r="J266" t="s">
        <v>238</v>
      </c>
      <c r="K266" t="s">
        <v>752</v>
      </c>
    </row>
    <row r="267" spans="10:12" x14ac:dyDescent="0.25">
      <c r="J267" t="s">
        <v>239</v>
      </c>
      <c r="L267" t="s">
        <v>258</v>
      </c>
    </row>
    <row r="269" spans="10:12" x14ac:dyDescent="0.25">
      <c r="J269" t="s">
        <v>252</v>
      </c>
      <c r="L269" t="s">
        <v>394</v>
      </c>
    </row>
    <row r="270" spans="10:12" x14ac:dyDescent="0.25">
      <c r="J270" t="s">
        <v>241</v>
      </c>
      <c r="L270" t="s">
        <v>740</v>
      </c>
    </row>
    <row r="271" spans="10:12" x14ac:dyDescent="0.25">
      <c r="J271" t="s">
        <v>242</v>
      </c>
      <c r="K271" t="s">
        <v>753</v>
      </c>
    </row>
    <row r="272" spans="10:12" x14ac:dyDescent="0.25">
      <c r="J272" t="s">
        <v>243</v>
      </c>
      <c r="K272" t="s">
        <v>754</v>
      </c>
    </row>
    <row r="273" spans="10:12" x14ac:dyDescent="0.25">
      <c r="J273" t="s">
        <v>239</v>
      </c>
      <c r="L273" t="s">
        <v>259</v>
      </c>
    </row>
    <row r="275" spans="10:12" x14ac:dyDescent="0.25">
      <c r="J275" t="s">
        <v>254</v>
      </c>
      <c r="L275" t="s">
        <v>755</v>
      </c>
    </row>
    <row r="276" spans="10:12" x14ac:dyDescent="0.25">
      <c r="J276" t="s">
        <v>245</v>
      </c>
      <c r="L276" t="s">
        <v>412</v>
      </c>
    </row>
    <row r="277" spans="10:12" x14ac:dyDescent="0.25">
      <c r="J277" t="s">
        <v>246</v>
      </c>
      <c r="K277" t="s">
        <v>756</v>
      </c>
    </row>
    <row r="278" spans="10:12" x14ac:dyDescent="0.25">
      <c r="J278" t="s">
        <v>247</v>
      </c>
      <c r="K278" t="s">
        <v>757</v>
      </c>
    </row>
    <row r="279" spans="10:12" x14ac:dyDescent="0.25">
      <c r="J279" t="s">
        <v>239</v>
      </c>
      <c r="L279" t="s">
        <v>259</v>
      </c>
    </row>
    <row r="282" spans="10:12" x14ac:dyDescent="0.25">
      <c r="J282" t="s">
        <v>260</v>
      </c>
    </row>
    <row r="284" spans="10:12" x14ac:dyDescent="0.25">
      <c r="J284" t="s">
        <v>250</v>
      </c>
      <c r="K284" t="s">
        <v>758</v>
      </c>
    </row>
    <row r="285" spans="10:12" x14ac:dyDescent="0.25">
      <c r="J285" t="s">
        <v>236</v>
      </c>
      <c r="K285" t="s">
        <v>759</v>
      </c>
    </row>
    <row r="286" spans="10:12" x14ac:dyDescent="0.25">
      <c r="J286" t="s">
        <v>237</v>
      </c>
      <c r="K286" t="s">
        <v>760</v>
      </c>
    </row>
    <row r="287" spans="10:12" x14ac:dyDescent="0.25">
      <c r="J287" t="s">
        <v>238</v>
      </c>
      <c r="K287" t="s">
        <v>761</v>
      </c>
    </row>
    <row r="288" spans="10:12" x14ac:dyDescent="0.25">
      <c r="J288" t="s">
        <v>239</v>
      </c>
      <c r="L288" t="s">
        <v>261</v>
      </c>
    </row>
    <row r="290" spans="10:12" x14ac:dyDescent="0.25">
      <c r="J290" t="s">
        <v>252</v>
      </c>
      <c r="L290" t="s">
        <v>545</v>
      </c>
    </row>
    <row r="291" spans="10:12" x14ac:dyDescent="0.25">
      <c r="J291" t="s">
        <v>241</v>
      </c>
      <c r="L291" t="s">
        <v>762</v>
      </c>
    </row>
    <row r="292" spans="10:12" x14ac:dyDescent="0.25">
      <c r="J292" t="s">
        <v>242</v>
      </c>
      <c r="K292" t="s">
        <v>763</v>
      </c>
    </row>
    <row r="293" spans="10:12" x14ac:dyDescent="0.25">
      <c r="J293" t="s">
        <v>243</v>
      </c>
      <c r="K293" t="s">
        <v>546</v>
      </c>
    </row>
    <row r="294" spans="10:12" x14ac:dyDescent="0.25">
      <c r="J294" t="s">
        <v>239</v>
      </c>
      <c r="L294" t="s">
        <v>262</v>
      </c>
    </row>
    <row r="296" spans="10:12" x14ac:dyDescent="0.25">
      <c r="J296" t="s">
        <v>254</v>
      </c>
      <c r="L296" t="s">
        <v>764</v>
      </c>
    </row>
    <row r="297" spans="10:12" x14ac:dyDescent="0.25">
      <c r="J297" t="s">
        <v>245</v>
      </c>
      <c r="L297" t="s">
        <v>765</v>
      </c>
    </row>
    <row r="298" spans="10:12" x14ac:dyDescent="0.25">
      <c r="J298" t="s">
        <v>246</v>
      </c>
      <c r="K298" t="s">
        <v>766</v>
      </c>
    </row>
    <row r="299" spans="10:12" x14ac:dyDescent="0.25">
      <c r="J299" t="s">
        <v>247</v>
      </c>
      <c r="K299" t="s">
        <v>542</v>
      </c>
    </row>
    <row r="300" spans="10:12" x14ac:dyDescent="0.25">
      <c r="J300" t="s">
        <v>239</v>
      </c>
      <c r="L300" t="s">
        <v>262</v>
      </c>
    </row>
    <row r="303" spans="10:12" x14ac:dyDescent="0.25">
      <c r="J303" t="s">
        <v>263</v>
      </c>
    </row>
    <row r="305" spans="10:12" x14ac:dyDescent="0.25">
      <c r="J305" t="s">
        <v>250</v>
      </c>
      <c r="K305" t="s">
        <v>767</v>
      </c>
    </row>
    <row r="306" spans="10:12" x14ac:dyDescent="0.25">
      <c r="J306" t="s">
        <v>236</v>
      </c>
      <c r="K306" t="s">
        <v>768</v>
      </c>
    </row>
    <row r="307" spans="10:12" x14ac:dyDescent="0.25">
      <c r="J307" t="s">
        <v>237</v>
      </c>
      <c r="K307" t="s">
        <v>769</v>
      </c>
    </row>
    <row r="308" spans="10:12" x14ac:dyDescent="0.25">
      <c r="J308" t="s">
        <v>238</v>
      </c>
      <c r="K308" t="s">
        <v>770</v>
      </c>
    </row>
    <row r="309" spans="10:12" x14ac:dyDescent="0.25">
      <c r="J309" t="s">
        <v>239</v>
      </c>
      <c r="L309" t="s">
        <v>264</v>
      </c>
    </row>
    <row r="311" spans="10:12" x14ac:dyDescent="0.25">
      <c r="J311" t="s">
        <v>252</v>
      </c>
      <c r="L311" t="s">
        <v>771</v>
      </c>
    </row>
    <row r="312" spans="10:12" x14ac:dyDescent="0.25">
      <c r="J312" t="s">
        <v>241</v>
      </c>
      <c r="L312" t="s">
        <v>772</v>
      </c>
    </row>
    <row r="313" spans="10:12" x14ac:dyDescent="0.25">
      <c r="J313" t="s">
        <v>242</v>
      </c>
      <c r="K313" t="s">
        <v>773</v>
      </c>
    </row>
    <row r="314" spans="10:12" x14ac:dyDescent="0.25">
      <c r="J314" t="s">
        <v>243</v>
      </c>
      <c r="K314" t="s">
        <v>546</v>
      </c>
    </row>
    <row r="315" spans="10:12" x14ac:dyDescent="0.25">
      <c r="J315" t="s">
        <v>239</v>
      </c>
      <c r="L315" t="s">
        <v>265</v>
      </c>
    </row>
    <row r="317" spans="10:12" x14ac:dyDescent="0.25">
      <c r="J317" t="s">
        <v>254</v>
      </c>
      <c r="L317" t="s">
        <v>774</v>
      </c>
    </row>
    <row r="318" spans="10:12" x14ac:dyDescent="0.25">
      <c r="J318" t="s">
        <v>245</v>
      </c>
      <c r="L318" t="s">
        <v>775</v>
      </c>
    </row>
    <row r="319" spans="10:12" x14ac:dyDescent="0.25">
      <c r="J319" t="s">
        <v>246</v>
      </c>
      <c r="K319" t="s">
        <v>776</v>
      </c>
    </row>
    <row r="320" spans="10:12" x14ac:dyDescent="0.25">
      <c r="J320" t="s">
        <v>247</v>
      </c>
      <c r="K320" t="s">
        <v>777</v>
      </c>
    </row>
    <row r="321" spans="10:12" x14ac:dyDescent="0.25">
      <c r="J321" t="s">
        <v>239</v>
      </c>
      <c r="L321" t="s">
        <v>265</v>
      </c>
    </row>
    <row r="324" spans="10:12" x14ac:dyDescent="0.25">
      <c r="J324" t="s">
        <v>266</v>
      </c>
    </row>
    <row r="326" spans="10:12" x14ac:dyDescent="0.25">
      <c r="J326" t="s">
        <v>250</v>
      </c>
      <c r="K326" t="s">
        <v>547</v>
      </c>
    </row>
    <row r="327" spans="10:12" x14ac:dyDescent="0.25">
      <c r="J327" t="s">
        <v>236</v>
      </c>
      <c r="K327" t="s">
        <v>267</v>
      </c>
    </row>
    <row r="328" spans="10:12" x14ac:dyDescent="0.25">
      <c r="J328" t="s">
        <v>237</v>
      </c>
      <c r="K328" t="s">
        <v>548</v>
      </c>
    </row>
    <row r="329" spans="10:12" x14ac:dyDescent="0.25">
      <c r="J329" t="s">
        <v>238</v>
      </c>
      <c r="K329" t="s">
        <v>549</v>
      </c>
    </row>
    <row r="330" spans="10:12" x14ac:dyDescent="0.25">
      <c r="J330" t="s">
        <v>239</v>
      </c>
      <c r="L330" t="s">
        <v>268</v>
      </c>
    </row>
    <row r="332" spans="10:12" x14ac:dyDescent="0.25">
      <c r="J332" t="s">
        <v>252</v>
      </c>
      <c r="L332" t="s">
        <v>778</v>
      </c>
    </row>
    <row r="333" spans="10:12" x14ac:dyDescent="0.25">
      <c r="J333" t="s">
        <v>241</v>
      </c>
      <c r="L333" t="s">
        <v>267</v>
      </c>
    </row>
    <row r="334" spans="10:12" x14ac:dyDescent="0.25">
      <c r="J334" t="s">
        <v>242</v>
      </c>
      <c r="K334" t="s">
        <v>550</v>
      </c>
    </row>
    <row r="335" spans="10:12" x14ac:dyDescent="0.25">
      <c r="J335" t="s">
        <v>243</v>
      </c>
      <c r="K335" t="s">
        <v>551</v>
      </c>
    </row>
    <row r="336" spans="10:12" x14ac:dyDescent="0.25">
      <c r="J336" t="s">
        <v>239</v>
      </c>
      <c r="L336" t="s">
        <v>269</v>
      </c>
    </row>
    <row r="338" spans="10:12" x14ac:dyDescent="0.25">
      <c r="J338" t="s">
        <v>254</v>
      </c>
      <c r="L338" t="s">
        <v>552</v>
      </c>
    </row>
    <row r="339" spans="10:12" x14ac:dyDescent="0.25">
      <c r="J339" t="s">
        <v>245</v>
      </c>
      <c r="L339" t="s">
        <v>267</v>
      </c>
    </row>
    <row r="340" spans="10:12" x14ac:dyDescent="0.25">
      <c r="J340" t="s">
        <v>246</v>
      </c>
      <c r="K340" t="s">
        <v>553</v>
      </c>
    </row>
    <row r="341" spans="10:12" x14ac:dyDescent="0.25">
      <c r="J341" t="s">
        <v>247</v>
      </c>
      <c r="K341" t="s">
        <v>554</v>
      </c>
    </row>
    <row r="342" spans="10:12" x14ac:dyDescent="0.25">
      <c r="J342" t="s">
        <v>239</v>
      </c>
      <c r="L342" t="s">
        <v>269</v>
      </c>
    </row>
    <row r="345" spans="10:12" x14ac:dyDescent="0.25">
      <c r="J345" t="s">
        <v>270</v>
      </c>
    </row>
    <row r="347" spans="10:12" x14ac:dyDescent="0.25">
      <c r="J347" t="s">
        <v>250</v>
      </c>
      <c r="K347" t="s">
        <v>779</v>
      </c>
    </row>
    <row r="348" spans="10:12" x14ac:dyDescent="0.25">
      <c r="J348" t="s">
        <v>236</v>
      </c>
      <c r="K348" t="s">
        <v>780</v>
      </c>
    </row>
    <row r="349" spans="10:12" x14ac:dyDescent="0.25">
      <c r="J349" t="s">
        <v>237</v>
      </c>
      <c r="K349" t="s">
        <v>781</v>
      </c>
    </row>
    <row r="350" spans="10:12" x14ac:dyDescent="0.25">
      <c r="J350" t="s">
        <v>238</v>
      </c>
      <c r="K350" t="s">
        <v>782</v>
      </c>
    </row>
    <row r="351" spans="10:12" x14ac:dyDescent="0.25">
      <c r="J351" t="s">
        <v>239</v>
      </c>
      <c r="L351" t="s">
        <v>555</v>
      </c>
    </row>
    <row r="353" spans="10:12" x14ac:dyDescent="0.25">
      <c r="J353" t="s">
        <v>252</v>
      </c>
      <c r="L353" t="s">
        <v>783</v>
      </c>
    </row>
    <row r="354" spans="10:12" x14ac:dyDescent="0.25">
      <c r="J354" t="s">
        <v>241</v>
      </c>
      <c r="L354" t="s">
        <v>784</v>
      </c>
    </row>
    <row r="355" spans="10:12" x14ac:dyDescent="0.25">
      <c r="J355" t="s">
        <v>242</v>
      </c>
      <c r="K355" t="s">
        <v>785</v>
      </c>
    </row>
    <row r="356" spans="10:12" x14ac:dyDescent="0.25">
      <c r="J356" t="s">
        <v>243</v>
      </c>
      <c r="K356" t="s">
        <v>393</v>
      </c>
    </row>
    <row r="357" spans="10:12" x14ac:dyDescent="0.25">
      <c r="J357" t="s">
        <v>239</v>
      </c>
      <c r="L357" t="s">
        <v>556</v>
      </c>
    </row>
    <row r="359" spans="10:12" x14ac:dyDescent="0.25">
      <c r="J359" t="s">
        <v>254</v>
      </c>
      <c r="L359" t="s">
        <v>557</v>
      </c>
    </row>
    <row r="360" spans="10:12" x14ac:dyDescent="0.25">
      <c r="J360" t="s">
        <v>245</v>
      </c>
      <c r="L360" t="s">
        <v>558</v>
      </c>
    </row>
    <row r="361" spans="10:12" x14ac:dyDescent="0.25">
      <c r="J361" t="s">
        <v>246</v>
      </c>
      <c r="K361" t="s">
        <v>392</v>
      </c>
    </row>
    <row r="362" spans="10:12" x14ac:dyDescent="0.25">
      <c r="J362" t="s">
        <v>247</v>
      </c>
      <c r="K362" t="s">
        <v>786</v>
      </c>
    </row>
    <row r="363" spans="10:12" x14ac:dyDescent="0.25">
      <c r="J363" t="s">
        <v>239</v>
      </c>
      <c r="L363" t="s">
        <v>556</v>
      </c>
    </row>
    <row r="365" spans="10:12" x14ac:dyDescent="0.25">
      <c r="J365" t="s">
        <v>395</v>
      </c>
    </row>
    <row r="367" spans="10:12" x14ac:dyDescent="0.25">
      <c r="J367" t="s">
        <v>396</v>
      </c>
      <c r="K367" t="s">
        <v>397</v>
      </c>
    </row>
    <row r="368" spans="10:12" x14ac:dyDescent="0.25">
      <c r="J368" t="s">
        <v>398</v>
      </c>
      <c r="K368" t="s">
        <v>389</v>
      </c>
    </row>
    <row r="369" spans="10:14" x14ac:dyDescent="0.25">
      <c r="J369" t="s">
        <v>399</v>
      </c>
      <c r="K369" t="s">
        <v>787</v>
      </c>
    </row>
    <row r="370" spans="10:14" x14ac:dyDescent="0.25">
      <c r="J370" t="s">
        <v>239</v>
      </c>
      <c r="N370" t="s">
        <v>788</v>
      </c>
    </row>
    <row r="372" spans="10:14" x14ac:dyDescent="0.25">
      <c r="J372" t="s">
        <v>400</v>
      </c>
      <c r="K372" t="s">
        <v>397</v>
      </c>
    </row>
    <row r="373" spans="10:14" x14ac:dyDescent="0.25">
      <c r="J373" t="s">
        <v>401</v>
      </c>
      <c r="K373" t="s">
        <v>559</v>
      </c>
    </row>
    <row r="374" spans="10:14" x14ac:dyDescent="0.25">
      <c r="J374" t="s">
        <v>402</v>
      </c>
      <c r="K374" t="s">
        <v>789</v>
      </c>
    </row>
    <row r="375" spans="10:14" x14ac:dyDescent="0.25">
      <c r="J375" t="s">
        <v>239</v>
      </c>
      <c r="N375" t="s">
        <v>788</v>
      </c>
    </row>
    <row r="378" spans="10:14" x14ac:dyDescent="0.25">
      <c r="J378" t="s">
        <v>249</v>
      </c>
    </row>
    <row r="380" spans="10:14" x14ac:dyDescent="0.25">
      <c r="J380" t="s">
        <v>403</v>
      </c>
      <c r="M380" t="s">
        <v>790</v>
      </c>
    </row>
    <row r="384" spans="10:14" x14ac:dyDescent="0.25">
      <c r="J384" t="s">
        <v>256</v>
      </c>
    </row>
    <row r="386" spans="10:13" x14ac:dyDescent="0.25">
      <c r="J386" t="s">
        <v>403</v>
      </c>
      <c r="M386" t="s">
        <v>791</v>
      </c>
    </row>
    <row r="390" spans="10:13" x14ac:dyDescent="0.25">
      <c r="J390" t="s">
        <v>257</v>
      </c>
    </row>
    <row r="392" spans="10:13" x14ac:dyDescent="0.25">
      <c r="J392" t="s">
        <v>403</v>
      </c>
      <c r="M392" t="s">
        <v>792</v>
      </c>
    </row>
    <row r="396" spans="10:13" x14ac:dyDescent="0.25">
      <c r="J396" t="s">
        <v>260</v>
      </c>
    </row>
    <row r="398" spans="10:13" x14ac:dyDescent="0.25">
      <c r="J398" t="s">
        <v>403</v>
      </c>
      <c r="M398" t="s">
        <v>793</v>
      </c>
    </row>
    <row r="402" spans="10:13" x14ac:dyDescent="0.25">
      <c r="J402" t="s">
        <v>263</v>
      </c>
    </row>
    <row r="404" spans="10:13" x14ac:dyDescent="0.25">
      <c r="J404" t="s">
        <v>403</v>
      </c>
      <c r="M404" t="s">
        <v>794</v>
      </c>
    </row>
    <row r="408" spans="10:13" x14ac:dyDescent="0.25">
      <c r="J408" t="s">
        <v>270</v>
      </c>
    </row>
    <row r="410" spans="10:13" x14ac:dyDescent="0.25">
      <c r="J410" t="s">
        <v>403</v>
      </c>
      <c r="M410" t="s">
        <v>795</v>
      </c>
    </row>
    <row r="415" spans="10:13" x14ac:dyDescent="0.25">
      <c r="J415" t="s">
        <v>249</v>
      </c>
    </row>
    <row r="417" spans="10:13" x14ac:dyDescent="0.25">
      <c r="J417" t="s">
        <v>403</v>
      </c>
      <c r="M417" t="s">
        <v>796</v>
      </c>
    </row>
    <row r="421" spans="10:13" x14ac:dyDescent="0.25">
      <c r="J421" t="s">
        <v>256</v>
      </c>
    </row>
    <row r="423" spans="10:13" x14ac:dyDescent="0.25">
      <c r="J423" t="s">
        <v>403</v>
      </c>
      <c r="M423" t="s">
        <v>797</v>
      </c>
    </row>
    <row r="427" spans="10:13" x14ac:dyDescent="0.25">
      <c r="J427" t="s">
        <v>257</v>
      </c>
    </row>
    <row r="429" spans="10:13" x14ac:dyDescent="0.25">
      <c r="J429" t="s">
        <v>403</v>
      </c>
      <c r="M429" t="s">
        <v>798</v>
      </c>
    </row>
    <row r="433" spans="10:13" x14ac:dyDescent="0.25">
      <c r="J433" t="s">
        <v>260</v>
      </c>
    </row>
    <row r="435" spans="10:13" x14ac:dyDescent="0.25">
      <c r="J435" t="s">
        <v>403</v>
      </c>
      <c r="M435" t="s">
        <v>799</v>
      </c>
    </row>
    <row r="439" spans="10:13" x14ac:dyDescent="0.25">
      <c r="J439" t="s">
        <v>263</v>
      </c>
    </row>
    <row r="441" spans="10:13" x14ac:dyDescent="0.25">
      <c r="J441" t="s">
        <v>403</v>
      </c>
      <c r="M441" t="s">
        <v>800</v>
      </c>
    </row>
    <row r="445" spans="10:13" x14ac:dyDescent="0.25">
      <c r="J445" t="s">
        <v>270</v>
      </c>
    </row>
    <row r="447" spans="10:13" x14ac:dyDescent="0.25">
      <c r="J447" t="s">
        <v>403</v>
      </c>
      <c r="M447" t="s">
        <v>801</v>
      </c>
    </row>
    <row r="450" spans="9:12" x14ac:dyDescent="0.25">
      <c r="I450" t="s">
        <v>802</v>
      </c>
    </row>
    <row r="452" spans="9:12" x14ac:dyDescent="0.25">
      <c r="J452" t="s">
        <v>250</v>
      </c>
      <c r="K452" t="s">
        <v>803</v>
      </c>
    </row>
    <row r="453" spans="9:12" x14ac:dyDescent="0.25">
      <c r="J453" t="s">
        <v>426</v>
      </c>
      <c r="K453" t="s">
        <v>804</v>
      </c>
    </row>
    <row r="454" spans="9:12" x14ac:dyDescent="0.25">
      <c r="J454" t="s">
        <v>427</v>
      </c>
      <c r="K454" t="s">
        <v>805</v>
      </c>
    </row>
    <row r="456" spans="9:12" x14ac:dyDescent="0.25">
      <c r="I456" t="s">
        <v>806</v>
      </c>
    </row>
    <row r="458" spans="9:12" x14ac:dyDescent="0.25">
      <c r="J458" t="s">
        <v>404</v>
      </c>
      <c r="K458" t="s">
        <v>560</v>
      </c>
    </row>
    <row r="459" spans="9:12" x14ac:dyDescent="0.25">
      <c r="J459" t="s">
        <v>405</v>
      </c>
      <c r="K459" t="s">
        <v>807</v>
      </c>
    </row>
    <row r="460" spans="9:12" x14ac:dyDescent="0.25">
      <c r="J460" t="s">
        <v>406</v>
      </c>
      <c r="K460" t="s">
        <v>375</v>
      </c>
    </row>
    <row r="461" spans="9:12" x14ac:dyDescent="0.25">
      <c r="J461" t="s">
        <v>407</v>
      </c>
      <c r="K461" t="s">
        <v>808</v>
      </c>
    </row>
    <row r="462" spans="9:12" x14ac:dyDescent="0.25">
      <c r="J462" t="s">
        <v>408</v>
      </c>
      <c r="K462" t="s">
        <v>409</v>
      </c>
    </row>
    <row r="464" spans="9:12" x14ac:dyDescent="0.25">
      <c r="J464" t="s">
        <v>241</v>
      </c>
      <c r="L464" t="s">
        <v>809</v>
      </c>
    </row>
    <row r="465" spans="10:12" x14ac:dyDescent="0.25">
      <c r="J465" t="s">
        <v>252</v>
      </c>
      <c r="K465" t="s">
        <v>810</v>
      </c>
    </row>
    <row r="466" spans="10:12" x14ac:dyDescent="0.25">
      <c r="J466" t="s">
        <v>242</v>
      </c>
      <c r="K466" t="s">
        <v>722</v>
      </c>
    </row>
    <row r="467" spans="10:12" x14ac:dyDescent="0.25">
      <c r="J467" t="s">
        <v>243</v>
      </c>
      <c r="K467" t="s">
        <v>811</v>
      </c>
    </row>
    <row r="468" spans="10:12" x14ac:dyDescent="0.25">
      <c r="J468" t="s">
        <v>408</v>
      </c>
      <c r="K468" t="s">
        <v>410</v>
      </c>
    </row>
    <row r="470" spans="10:12" x14ac:dyDescent="0.25">
      <c r="J470" t="s">
        <v>245</v>
      </c>
      <c r="L470" t="s">
        <v>391</v>
      </c>
    </row>
    <row r="471" spans="10:12" x14ac:dyDescent="0.25">
      <c r="J471" t="s">
        <v>254</v>
      </c>
      <c r="K471" t="s">
        <v>812</v>
      </c>
    </row>
    <row r="472" spans="10:12" x14ac:dyDescent="0.25">
      <c r="J472" t="s">
        <v>246</v>
      </c>
      <c r="K472" t="s">
        <v>813</v>
      </c>
    </row>
    <row r="473" spans="10:12" x14ac:dyDescent="0.25">
      <c r="J473" t="s">
        <v>247</v>
      </c>
      <c r="K473" t="s">
        <v>814</v>
      </c>
    </row>
    <row r="474" spans="10:12" x14ac:dyDescent="0.25">
      <c r="J474" t="s">
        <v>408</v>
      </c>
      <c r="L474" t="s">
        <v>425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tabSelected="1" topLeftCell="K16" zoomScale="110" zoomScaleNormal="110" workbookViewId="0">
      <selection activeCell="P2" sqref="P2:Y34"/>
    </sheetView>
  </sheetViews>
  <sheetFormatPr defaultRowHeight="15" x14ac:dyDescent="0.25"/>
  <cols>
    <col min="2" max="2" width="6.42578125" bestFit="1" customWidth="1"/>
    <col min="3" max="3" width="12.85546875" bestFit="1" customWidth="1"/>
    <col min="4" max="11" width="8.42578125" customWidth="1"/>
    <col min="17" max="17" width="15" bestFit="1" customWidth="1"/>
    <col min="18" max="18" width="12" customWidth="1"/>
    <col min="19" max="19" width="7.42578125" bestFit="1" customWidth="1"/>
    <col min="20" max="20" width="7.28515625" bestFit="1" customWidth="1"/>
    <col min="21" max="21" width="9.140625" bestFit="1" customWidth="1"/>
    <col min="22" max="22" width="11.140625" customWidth="1"/>
    <col min="23" max="23" width="7.42578125" bestFit="1" customWidth="1"/>
    <col min="24" max="24" width="7.28515625" bestFit="1" customWidth="1"/>
    <col min="25" max="25" width="9.140625" bestFit="1" customWidth="1"/>
  </cols>
  <sheetData>
    <row r="1" spans="1:28" x14ac:dyDescent="0.25"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8" x14ac:dyDescent="0.25">
      <c r="B2" s="181"/>
      <c r="C2" s="182"/>
      <c r="D2" s="301" t="s">
        <v>293</v>
      </c>
      <c r="E2" s="302"/>
      <c r="F2" s="302"/>
      <c r="G2" s="303"/>
      <c r="H2" s="302" t="s">
        <v>300</v>
      </c>
      <c r="I2" s="302"/>
      <c r="J2" s="302"/>
      <c r="K2" s="303"/>
      <c r="O2" s="281"/>
      <c r="P2" s="325"/>
      <c r="Q2" s="326"/>
      <c r="R2" s="327" t="s">
        <v>1115</v>
      </c>
      <c r="S2" s="328"/>
      <c r="T2" s="328"/>
      <c r="U2" s="329"/>
      <c r="V2" s="328" t="s">
        <v>300</v>
      </c>
      <c r="W2" s="328"/>
      <c r="X2" s="328"/>
      <c r="Y2" s="329"/>
      <c r="Z2" s="281"/>
    </row>
    <row r="3" spans="1:28" x14ac:dyDescent="0.25">
      <c r="B3" s="183"/>
      <c r="C3" s="184"/>
      <c r="D3" s="185">
        <v>2007</v>
      </c>
      <c r="E3" s="186">
        <v>2035</v>
      </c>
      <c r="F3" s="186" t="s">
        <v>294</v>
      </c>
      <c r="G3" s="187" t="s">
        <v>295</v>
      </c>
      <c r="H3" s="186">
        <v>2007</v>
      </c>
      <c r="I3" s="186">
        <v>2035</v>
      </c>
      <c r="J3" s="186" t="s">
        <v>294</v>
      </c>
      <c r="K3" s="187" t="s">
        <v>295</v>
      </c>
      <c r="O3" s="281"/>
      <c r="P3" s="330"/>
      <c r="Q3" s="331"/>
      <c r="R3" s="332">
        <v>2014</v>
      </c>
      <c r="S3" s="333">
        <v>2050</v>
      </c>
      <c r="T3" s="333" t="s">
        <v>294</v>
      </c>
      <c r="U3" s="334" t="s">
        <v>295</v>
      </c>
      <c r="V3" s="333">
        <v>2014</v>
      </c>
      <c r="W3" s="333">
        <v>2050</v>
      </c>
      <c r="X3" s="333" t="s">
        <v>294</v>
      </c>
      <c r="Y3" s="334" t="s">
        <v>295</v>
      </c>
      <c r="Z3" s="281"/>
    </row>
    <row r="4" spans="1:28" x14ac:dyDescent="0.25">
      <c r="A4" s="210"/>
      <c r="B4" s="304" t="s">
        <v>27</v>
      </c>
      <c r="C4" s="279" t="s">
        <v>88</v>
      </c>
      <c r="D4" s="211">
        <v>2117</v>
      </c>
      <c r="E4" s="211">
        <v>2291</v>
      </c>
      <c r="F4" s="188">
        <f>E4-D4</f>
        <v>174</v>
      </c>
      <c r="G4" s="189">
        <f>(E4-D4)/D4</f>
        <v>8.2191780821917804E-2</v>
      </c>
      <c r="H4" s="188">
        <v>1494</v>
      </c>
      <c r="I4" s="188">
        <v>1586</v>
      </c>
      <c r="J4" s="188">
        <v>92</v>
      </c>
      <c r="K4" s="190">
        <f>(I4-H4)/H4</f>
        <v>6.1579651941097727E-2</v>
      </c>
      <c r="M4" s="211">
        <v>2117</v>
      </c>
      <c r="N4" s="211">
        <v>2291</v>
      </c>
      <c r="O4" s="281"/>
      <c r="P4" s="335" t="s">
        <v>27</v>
      </c>
      <c r="Q4" s="336" t="s">
        <v>89</v>
      </c>
      <c r="R4" s="337">
        <f>SUMIF('[1]SMTC TAZs 2014'!$E:$E,Q4,'[1]SMTC TAZs 2014'!$L:$L)</f>
        <v>9918</v>
      </c>
      <c r="S4" s="337">
        <f>SUMIF('[2]SMTC TAZs 2050'!$E:$E,Q4,'[2]SMTC TAZs 2050'!$L:$L)</f>
        <v>10988</v>
      </c>
      <c r="T4" s="337">
        <f t="shared" ref="T4:T29" si="0">S4-R4</f>
        <v>1070</v>
      </c>
      <c r="U4" s="338">
        <f t="shared" ref="U4:U7" si="1">(S4-R4)/R4</f>
        <v>0.107884654164146</v>
      </c>
      <c r="V4" s="339">
        <f>SUMIF('[1]SMTC TAZs 2014'!$E:$E,Q4,'[1]SMTC TAZs 2014'!$BK:$BK)</f>
        <v>7542</v>
      </c>
      <c r="W4" s="340">
        <f>SUMIF('[2]SMTC TAZs 2050'!$E:$E,Q4,'[2]SMTC TAZs 2050'!$BK:$BK)</f>
        <v>8729</v>
      </c>
      <c r="X4" s="340">
        <f t="shared" ref="X4:X29" si="2">W4-V4</f>
        <v>1187</v>
      </c>
      <c r="Y4" s="341">
        <f t="shared" ref="Y4:Y26" si="3">(W4-V4)/V4</f>
        <v>0.15738530893662159</v>
      </c>
      <c r="Z4" s="281"/>
      <c r="AA4" s="210"/>
      <c r="AB4" s="210"/>
    </row>
    <row r="5" spans="1:28" x14ac:dyDescent="0.25">
      <c r="B5" s="305"/>
      <c r="C5" s="280" t="s">
        <v>89</v>
      </c>
      <c r="D5" s="211">
        <v>9322</v>
      </c>
      <c r="E5" s="211">
        <v>10232</v>
      </c>
      <c r="F5" s="192">
        <f t="shared" ref="F5:F39" si="4">E5-D5</f>
        <v>910</v>
      </c>
      <c r="G5" s="193">
        <f t="shared" ref="G5:G39" si="5">(E5-D5)/D5</f>
        <v>9.7618536794679259E-2</v>
      </c>
      <c r="H5" s="192">
        <v>5394</v>
      </c>
      <c r="I5" s="192">
        <v>6433</v>
      </c>
      <c r="J5" s="192">
        <v>1039</v>
      </c>
      <c r="K5" s="194">
        <f t="shared" ref="K5:K39" si="6">(I5-H5)/H5</f>
        <v>0.19262143121987393</v>
      </c>
      <c r="M5" s="211">
        <v>9322</v>
      </c>
      <c r="N5" s="211">
        <v>10232</v>
      </c>
      <c r="O5" s="281"/>
      <c r="P5" s="342" t="s">
        <v>1116</v>
      </c>
      <c r="Q5" s="336" t="s">
        <v>90</v>
      </c>
      <c r="R5" s="337">
        <f>SUMIF('[1]SMTC TAZs 2014'!$E:$E,Q5,'[1]SMTC TAZs 2014'!$L:$L)</f>
        <v>12348</v>
      </c>
      <c r="S5" s="337">
        <f>SUMIF('[2]SMTC TAZs 2050'!$E:$E,Q5,'[2]SMTC TAZs 2050'!$L:$L)</f>
        <v>13566</v>
      </c>
      <c r="T5" s="337">
        <f t="shared" si="0"/>
        <v>1218</v>
      </c>
      <c r="U5" s="343">
        <f t="shared" si="1"/>
        <v>9.8639455782312924E-2</v>
      </c>
      <c r="V5" s="344">
        <f>SUMIF('[1]SMTC TAZs 2014'!$E:$E,Q5,'[1]SMTC TAZs 2014'!$BK:$BK)</f>
        <v>12671</v>
      </c>
      <c r="W5" s="344">
        <f>SUMIF('[2]SMTC TAZs 2050'!$E:$E,Q5,'[2]SMTC TAZs 2050'!$BK:$BK)</f>
        <v>14149</v>
      </c>
      <c r="X5" s="344">
        <f t="shared" si="2"/>
        <v>1478</v>
      </c>
      <c r="Y5" s="341">
        <f t="shared" si="3"/>
        <v>0.11664430589535159</v>
      </c>
      <c r="Z5" s="281"/>
      <c r="AA5" s="210"/>
      <c r="AB5" s="210"/>
    </row>
    <row r="6" spans="1:28" x14ac:dyDescent="0.25">
      <c r="B6" s="305"/>
      <c r="C6" s="280" t="s">
        <v>90</v>
      </c>
      <c r="D6" s="211">
        <v>10553</v>
      </c>
      <c r="E6" s="211">
        <v>12171</v>
      </c>
      <c r="F6" s="192">
        <f t="shared" si="4"/>
        <v>1618</v>
      </c>
      <c r="G6" s="193">
        <f t="shared" si="5"/>
        <v>0.15332133042736662</v>
      </c>
      <c r="H6" s="192">
        <v>10341</v>
      </c>
      <c r="I6" s="192">
        <v>12211</v>
      </c>
      <c r="J6" s="192">
        <v>1870</v>
      </c>
      <c r="K6" s="194">
        <f t="shared" si="6"/>
        <v>0.18083357508944975</v>
      </c>
      <c r="M6" s="211">
        <v>10553</v>
      </c>
      <c r="N6" s="211">
        <v>12171</v>
      </c>
      <c r="O6" s="281"/>
      <c r="P6" s="342"/>
      <c r="Q6" s="336" t="s">
        <v>91</v>
      </c>
      <c r="R6" s="337">
        <f>SUMIF('[1]SMTC TAZs 2014'!$E:$E,Q6,'[1]SMTC TAZs 2014'!$L:$L)</f>
        <v>23387</v>
      </c>
      <c r="S6" s="337">
        <f>SUMIF('[2]SMTC TAZs 2050'!$E:$E,Q6,'[2]SMTC TAZs 2050'!$L:$L)</f>
        <v>26317</v>
      </c>
      <c r="T6" s="337">
        <f t="shared" si="0"/>
        <v>2930</v>
      </c>
      <c r="U6" s="343">
        <f t="shared" si="1"/>
        <v>0.1252832770342498</v>
      </c>
      <c r="V6" s="344">
        <f>SUMIF('[1]SMTC TAZs 2014'!$E:$E,Q6,'[1]SMTC TAZs 2014'!$BK:$BK)</f>
        <v>23494</v>
      </c>
      <c r="W6" s="344">
        <f>SUMIF('[2]SMTC TAZs 2050'!$E:$E,Q6,'[2]SMTC TAZs 2050'!$BK:$BK)</f>
        <v>26584</v>
      </c>
      <c r="X6" s="344">
        <f t="shared" si="2"/>
        <v>3090</v>
      </c>
      <c r="Y6" s="341">
        <f t="shared" si="3"/>
        <v>0.13152294202775178</v>
      </c>
      <c r="Z6" s="281"/>
      <c r="AA6" s="210"/>
      <c r="AB6" s="210"/>
    </row>
    <row r="7" spans="1:28" x14ac:dyDescent="0.25">
      <c r="B7" s="305"/>
      <c r="C7" s="280" t="s">
        <v>91</v>
      </c>
      <c r="D7" s="211">
        <v>19977</v>
      </c>
      <c r="E7" s="211">
        <v>22233</v>
      </c>
      <c r="F7" s="192">
        <f t="shared" si="4"/>
        <v>2256</v>
      </c>
      <c r="G7" s="193">
        <f t="shared" si="5"/>
        <v>0.11292986934975222</v>
      </c>
      <c r="H7" s="192">
        <v>19151</v>
      </c>
      <c r="I7" s="192">
        <v>21883</v>
      </c>
      <c r="J7" s="192">
        <v>2732</v>
      </c>
      <c r="K7" s="194">
        <f t="shared" si="6"/>
        <v>0.14265573599289855</v>
      </c>
      <c r="M7" s="211">
        <v>19977</v>
      </c>
      <c r="N7" s="211">
        <v>22233</v>
      </c>
      <c r="O7" s="281"/>
      <c r="P7" s="342"/>
      <c r="Q7" s="336" t="s">
        <v>92</v>
      </c>
      <c r="R7" s="337">
        <f>SUMIF('[1]SMTC TAZs 2014'!$E:$E,Q7,'[1]SMTC TAZs 2014'!$L:$L)</f>
        <v>11690</v>
      </c>
      <c r="S7" s="337">
        <f>SUMIF('[2]SMTC TAZs 2050'!$E:$E,Q7,'[2]SMTC TAZs 2050'!$L:$L)</f>
        <v>12039</v>
      </c>
      <c r="T7" s="337">
        <f t="shared" si="0"/>
        <v>349</v>
      </c>
      <c r="U7" s="343">
        <f t="shared" si="1"/>
        <v>2.9854576561163387E-2</v>
      </c>
      <c r="V7" s="344">
        <f>SUMIF('[1]SMTC TAZs 2014'!$E:$E,Q7,'[1]SMTC TAZs 2014'!$BK:$BK)</f>
        <v>43085</v>
      </c>
      <c r="W7" s="344">
        <f>SUMIF('[2]SMTC TAZs 2050'!$E:$E,Q7,'[2]SMTC TAZs 2050'!$BK:$BK)</f>
        <v>48326</v>
      </c>
      <c r="X7" s="344">
        <f t="shared" si="2"/>
        <v>5241</v>
      </c>
      <c r="Y7" s="341">
        <f t="shared" si="3"/>
        <v>0.12164326331669954</v>
      </c>
      <c r="Z7" s="281"/>
      <c r="AA7" s="210"/>
      <c r="AB7" s="210"/>
    </row>
    <row r="8" spans="1:28" x14ac:dyDescent="0.25">
      <c r="B8" s="305"/>
      <c r="C8" s="280" t="s">
        <v>92</v>
      </c>
      <c r="D8" s="211">
        <v>10312</v>
      </c>
      <c r="E8" s="211">
        <v>10651</v>
      </c>
      <c r="F8" s="192">
        <f t="shared" si="4"/>
        <v>339</v>
      </c>
      <c r="G8" s="193">
        <f t="shared" si="5"/>
        <v>3.2874321179208688E-2</v>
      </c>
      <c r="H8" s="192">
        <v>41571</v>
      </c>
      <c r="I8" s="192">
        <v>45931</v>
      </c>
      <c r="J8" s="192">
        <v>4360</v>
      </c>
      <c r="K8" s="194">
        <f t="shared" si="6"/>
        <v>0.10488080633133674</v>
      </c>
      <c r="M8" s="211">
        <v>10312</v>
      </c>
      <c r="N8" s="211">
        <v>10651</v>
      </c>
      <c r="O8" s="281"/>
      <c r="P8" s="342"/>
      <c r="Q8" s="336" t="s">
        <v>94</v>
      </c>
      <c r="R8" s="337">
        <f>SUMIF('[1]SMTC TAZs 2014'!$E:$E,Q8,'[1]SMTC TAZs 2014'!$L:$L)</f>
        <v>2354</v>
      </c>
      <c r="S8" s="337">
        <f>SUMIF('[2]SMTC TAZs 2050'!$E:$E,Q8,'[2]SMTC TAZs 2050'!$L:$L)</f>
        <v>2497</v>
      </c>
      <c r="T8" s="337">
        <f t="shared" si="0"/>
        <v>143</v>
      </c>
      <c r="U8" s="343">
        <f t="shared" ref="U8:U17" si="7">(S8-R8)/R8</f>
        <v>6.0747663551401869E-2</v>
      </c>
      <c r="V8" s="344">
        <f>SUMIF('[1]SMTC TAZs 2014'!$E:$E,Q8,'[1]SMTC TAZs 2014'!$BK:$BK)</f>
        <v>2704</v>
      </c>
      <c r="W8" s="344">
        <f>SUMIF('[2]SMTC TAZs 2050'!$E:$E,Q8,'[2]SMTC TAZs 2050'!$BK:$BK)</f>
        <v>3594</v>
      </c>
      <c r="X8" s="345">
        <f t="shared" si="2"/>
        <v>890</v>
      </c>
      <c r="Y8" s="341">
        <f t="shared" si="3"/>
        <v>0.32914201183431951</v>
      </c>
      <c r="Z8" s="281"/>
      <c r="AA8" s="210"/>
      <c r="AB8" s="210"/>
    </row>
    <row r="9" spans="1:28" x14ac:dyDescent="0.25">
      <c r="B9" s="305"/>
      <c r="C9" s="280" t="s">
        <v>93</v>
      </c>
      <c r="D9" s="211">
        <v>1282</v>
      </c>
      <c r="E9" s="211">
        <v>1278</v>
      </c>
      <c r="F9" s="192">
        <f t="shared" si="4"/>
        <v>-4</v>
      </c>
      <c r="G9" s="193">
        <f t="shared" si="5"/>
        <v>-3.1201248049921998E-3</v>
      </c>
      <c r="H9" s="192">
        <v>3520</v>
      </c>
      <c r="I9" s="192">
        <v>3568</v>
      </c>
      <c r="J9" s="192">
        <v>48</v>
      </c>
      <c r="K9" s="194">
        <f t="shared" si="6"/>
        <v>1.3636363636363636E-2</v>
      </c>
      <c r="M9" s="211">
        <v>1282</v>
      </c>
      <c r="N9" s="211">
        <v>1278</v>
      </c>
      <c r="O9" s="281"/>
      <c r="P9" s="342"/>
      <c r="Q9" s="336" t="s">
        <v>95</v>
      </c>
      <c r="R9" s="337">
        <f>SUMIF('[1]SMTC TAZs 2014'!$E:$E,Q9,'[1]SMTC TAZs 2014'!$L:$L)</f>
        <v>728</v>
      </c>
      <c r="S9" s="337">
        <f>SUMIF('[2]SMTC TAZs 2050'!$E:$E,Q9,'[2]SMTC TAZs 2050'!$L:$L)</f>
        <v>778</v>
      </c>
      <c r="T9" s="337">
        <f t="shared" si="0"/>
        <v>50</v>
      </c>
      <c r="U9" s="343">
        <f t="shared" si="7"/>
        <v>6.8681318681318687E-2</v>
      </c>
      <c r="V9" s="345">
        <f>SUMIF('[1]SMTC TAZs 2014'!$E:$E,Q9,'[1]SMTC TAZs 2014'!$BK:$BK)</f>
        <v>438</v>
      </c>
      <c r="W9" s="345">
        <f>SUMIF('[2]SMTC TAZs 2050'!$E:$E,Q9,'[2]SMTC TAZs 2050'!$BK:$BK)</f>
        <v>453</v>
      </c>
      <c r="X9" s="345">
        <f t="shared" si="2"/>
        <v>15</v>
      </c>
      <c r="Y9" s="341">
        <f t="shared" si="3"/>
        <v>3.4246575342465752E-2</v>
      </c>
      <c r="Z9" s="281"/>
      <c r="AA9" s="210"/>
      <c r="AB9" s="210"/>
    </row>
    <row r="10" spans="1:28" x14ac:dyDescent="0.25">
      <c r="B10" s="305"/>
      <c r="C10" s="280" t="s">
        <v>94</v>
      </c>
      <c r="D10" s="211">
        <v>2484</v>
      </c>
      <c r="E10" s="211">
        <v>2629</v>
      </c>
      <c r="F10" s="192">
        <f t="shared" si="4"/>
        <v>145</v>
      </c>
      <c r="G10" s="193">
        <f t="shared" si="5"/>
        <v>5.8373590982286637E-2</v>
      </c>
      <c r="H10" s="192">
        <v>1595</v>
      </c>
      <c r="I10" s="192">
        <v>2453</v>
      </c>
      <c r="J10" s="192">
        <v>858</v>
      </c>
      <c r="K10" s="194">
        <f t="shared" si="6"/>
        <v>0.53793103448275859</v>
      </c>
      <c r="M10" s="211">
        <v>2484</v>
      </c>
      <c r="N10" s="211">
        <v>2629</v>
      </c>
      <c r="O10" s="281"/>
      <c r="P10" s="342"/>
      <c r="Q10" s="336" t="s">
        <v>97</v>
      </c>
      <c r="R10" s="337">
        <f>SUMIF('[1]SMTC TAZs 2014'!$E:$E,Q10,'[1]SMTC TAZs 2014'!$L:$L)</f>
        <v>7485</v>
      </c>
      <c r="S10" s="337">
        <f>SUMIF('[2]SMTC TAZs 2050'!$E:$E,Q10,'[2]SMTC TAZs 2050'!$L:$L)</f>
        <v>7467</v>
      </c>
      <c r="T10" s="337">
        <f t="shared" si="0"/>
        <v>-18</v>
      </c>
      <c r="U10" s="343">
        <f t="shared" si="7"/>
        <v>-2.4048096192384768E-3</v>
      </c>
      <c r="V10" s="344">
        <f>SUMIF('[1]SMTC TAZs 2014'!$E:$E,Q10,'[1]SMTC TAZs 2014'!$BK:$BK)</f>
        <v>7238</v>
      </c>
      <c r="W10" s="344">
        <f>SUMIF('[2]SMTC TAZs 2050'!$E:$E,Q10,'[2]SMTC TAZs 2050'!$BK:$BK)</f>
        <v>8110</v>
      </c>
      <c r="X10" s="345">
        <f t="shared" si="2"/>
        <v>872</v>
      </c>
      <c r="Y10" s="341">
        <f t="shared" si="3"/>
        <v>0.12047526941143963</v>
      </c>
      <c r="Z10" s="281"/>
      <c r="AA10" s="210"/>
      <c r="AB10" s="210"/>
    </row>
    <row r="11" spans="1:28" x14ac:dyDescent="0.25">
      <c r="B11" s="305"/>
      <c r="C11" s="280" t="s">
        <v>95</v>
      </c>
      <c r="D11" s="211">
        <v>701</v>
      </c>
      <c r="E11" s="211">
        <v>838</v>
      </c>
      <c r="F11" s="192">
        <f t="shared" si="4"/>
        <v>137</v>
      </c>
      <c r="G11" s="193">
        <f t="shared" si="5"/>
        <v>0.19543509272467904</v>
      </c>
      <c r="H11" s="192">
        <v>450</v>
      </c>
      <c r="I11" s="192">
        <v>474</v>
      </c>
      <c r="J11" s="192">
        <v>24</v>
      </c>
      <c r="K11" s="194">
        <f t="shared" si="6"/>
        <v>5.3333333333333337E-2</v>
      </c>
      <c r="M11" s="211">
        <v>701</v>
      </c>
      <c r="N11" s="211">
        <v>838</v>
      </c>
      <c r="O11" s="281"/>
      <c r="P11" s="342"/>
      <c r="Q11" s="336" t="s">
        <v>1113</v>
      </c>
      <c r="R11" s="337">
        <f>SUMIF('[1]SMTC TAZs 2014'!$E:$E,Q11,'[1]SMTC TAZs 2014'!$L:$L)</f>
        <v>44</v>
      </c>
      <c r="S11" s="337">
        <f>SUMIF('[2]SMTC TAZs 2050'!$E:$E,Q11,'[2]SMTC TAZs 2050'!$L:$L)</f>
        <v>47</v>
      </c>
      <c r="T11" s="337">
        <f t="shared" ref="T11" si="8">S11-R11</f>
        <v>3</v>
      </c>
      <c r="U11" s="343">
        <f t="shared" ref="U11" si="9">(S11-R11)/R11</f>
        <v>6.8181818181818177E-2</v>
      </c>
      <c r="V11" s="344">
        <f>SUMIF('[1]SMTC TAZs 2014'!$E:$E,Q11,'[1]SMTC TAZs 2014'!$BK:$BK)</f>
        <v>9</v>
      </c>
      <c r="W11" s="344">
        <f>SUMIF('[2]SMTC TAZs 2050'!$E:$E,Q11,'[2]SMTC TAZs 2050'!$BK:$BK)</f>
        <v>10</v>
      </c>
      <c r="X11" s="345">
        <f t="shared" ref="X11" si="10">W11-V11</f>
        <v>1</v>
      </c>
      <c r="Y11" s="341">
        <f t="shared" ref="Y11" si="11">(W11-V11)/V11</f>
        <v>0.1111111111111111</v>
      </c>
      <c r="Z11" s="281"/>
      <c r="AA11" s="210"/>
      <c r="AB11" s="210"/>
    </row>
    <row r="12" spans="1:28" s="210" customFormat="1" x14ac:dyDescent="0.25">
      <c r="B12" s="305"/>
      <c r="C12" s="280"/>
      <c r="D12" s="211"/>
      <c r="E12" s="211"/>
      <c r="F12" s="192"/>
      <c r="G12" s="193"/>
      <c r="H12" s="192"/>
      <c r="I12" s="192"/>
      <c r="J12" s="192"/>
      <c r="K12" s="194"/>
      <c r="M12" s="211"/>
      <c r="N12" s="211"/>
      <c r="O12" s="281"/>
      <c r="P12" s="342"/>
      <c r="Q12" s="336" t="s">
        <v>98</v>
      </c>
      <c r="R12" s="337">
        <f>SUMIF('[1]SMTC TAZs 2014'!$E:$E,Q12,'[1]SMTC TAZs 2014'!$L:$L)</f>
        <v>3883</v>
      </c>
      <c r="S12" s="337">
        <f>SUMIF('[2]SMTC TAZs 2050'!$E:$E,Q12,'[2]SMTC TAZs 2050'!$L:$L)</f>
        <v>4253</v>
      </c>
      <c r="T12" s="337">
        <f t="shared" si="0"/>
        <v>370</v>
      </c>
      <c r="U12" s="343">
        <f t="shared" si="7"/>
        <v>9.5287149111511718E-2</v>
      </c>
      <c r="V12" s="344">
        <f>SUMIF('[1]SMTC TAZs 2014'!$E:$E,Q12,'[1]SMTC TAZs 2014'!$BK:$BK)</f>
        <v>2232</v>
      </c>
      <c r="W12" s="344">
        <f>SUMIF('[2]SMTC TAZs 2050'!$E:$E,Q12,'[2]SMTC TAZs 2050'!$BK:$BK)</f>
        <v>2543</v>
      </c>
      <c r="X12" s="345">
        <f t="shared" si="2"/>
        <v>311</v>
      </c>
      <c r="Y12" s="341">
        <f t="shared" si="3"/>
        <v>0.13933691756272401</v>
      </c>
      <c r="Z12" s="281"/>
    </row>
    <row r="13" spans="1:28" x14ac:dyDescent="0.25">
      <c r="B13" s="305"/>
      <c r="C13" s="280" t="s">
        <v>96</v>
      </c>
      <c r="D13" s="211">
        <v>989</v>
      </c>
      <c r="E13" s="211">
        <v>993</v>
      </c>
      <c r="F13" s="192">
        <f t="shared" si="4"/>
        <v>4</v>
      </c>
      <c r="G13" s="193">
        <f t="shared" si="5"/>
        <v>4.0444893832153692E-3</v>
      </c>
      <c r="H13" s="192">
        <v>564</v>
      </c>
      <c r="I13" s="192">
        <v>585</v>
      </c>
      <c r="J13" s="192">
        <v>21</v>
      </c>
      <c r="K13" s="194">
        <f t="shared" si="6"/>
        <v>3.7234042553191488E-2</v>
      </c>
      <c r="M13" s="211">
        <v>989</v>
      </c>
      <c r="N13" s="211">
        <v>993</v>
      </c>
      <c r="O13" s="281"/>
      <c r="P13" s="342"/>
      <c r="Q13" s="336" t="s">
        <v>99</v>
      </c>
      <c r="R13" s="337">
        <f>SUMIF('[1]SMTC TAZs 2014'!$E:$E,Q13,'[1]SMTC TAZs 2014'!$L:$L)</f>
        <v>2000</v>
      </c>
      <c r="S13" s="337">
        <f>SUMIF('[2]SMTC TAZs 2050'!$E:$E,Q13,'[2]SMTC TAZs 2050'!$L:$L)</f>
        <v>2240</v>
      </c>
      <c r="T13" s="337">
        <f t="shared" si="0"/>
        <v>240</v>
      </c>
      <c r="U13" s="343">
        <f t="shared" si="7"/>
        <v>0.12</v>
      </c>
      <c r="V13" s="345">
        <f>SUMIF('[1]SMTC TAZs 2014'!$E:$E,Q13,'[1]SMTC TAZs 2014'!$BK:$BK)</f>
        <v>1228</v>
      </c>
      <c r="W13" s="345">
        <f>SUMIF('[2]SMTC TAZs 2050'!$E:$E,Q13,'[2]SMTC TAZs 2050'!$BK:$BK)</f>
        <v>1248</v>
      </c>
      <c r="X13" s="345">
        <f t="shared" si="2"/>
        <v>20</v>
      </c>
      <c r="Y13" s="341">
        <f t="shared" si="3"/>
        <v>1.6286644951140065E-2</v>
      </c>
      <c r="Z13" s="281"/>
      <c r="AA13" s="210"/>
      <c r="AB13" s="210"/>
    </row>
    <row r="14" spans="1:28" x14ac:dyDescent="0.25">
      <c r="B14" s="305"/>
      <c r="C14" s="280" t="s">
        <v>97</v>
      </c>
      <c r="D14" s="211">
        <v>4259</v>
      </c>
      <c r="E14" s="211">
        <v>4292</v>
      </c>
      <c r="F14" s="192">
        <f t="shared" si="4"/>
        <v>33</v>
      </c>
      <c r="G14" s="193">
        <f t="shared" si="5"/>
        <v>7.7482977224700633E-3</v>
      </c>
      <c r="H14" s="192">
        <v>5269</v>
      </c>
      <c r="I14" s="192">
        <v>5953</v>
      </c>
      <c r="J14" s="192">
        <v>684</v>
      </c>
      <c r="K14" s="194">
        <f t="shared" si="6"/>
        <v>0.12981590434617574</v>
      </c>
      <c r="M14" s="211">
        <v>4259</v>
      </c>
      <c r="N14" s="211">
        <v>4292</v>
      </c>
      <c r="O14" s="281"/>
      <c r="P14" s="342"/>
      <c r="Q14" s="336" t="s">
        <v>101</v>
      </c>
      <c r="R14" s="337">
        <f>SUMIF('[1]SMTC TAZs 2014'!$E:$E,Q14,'[1]SMTC TAZs 2014'!$L:$L)</f>
        <v>8551</v>
      </c>
      <c r="S14" s="337">
        <f>SUMIF('[2]SMTC TAZs 2050'!$E:$E,Q14,'[2]SMTC TAZs 2050'!$L:$L)</f>
        <v>10472</v>
      </c>
      <c r="T14" s="337">
        <f t="shared" si="0"/>
        <v>1921</v>
      </c>
      <c r="U14" s="343">
        <f t="shared" si="7"/>
        <v>0.22465208747514911</v>
      </c>
      <c r="V14" s="344">
        <f>SUMIF('[1]SMTC TAZs 2014'!$E:$E,Q14,'[1]SMTC TAZs 2014'!$BK:$BK)</f>
        <v>5918</v>
      </c>
      <c r="W14" s="344">
        <f>SUMIF('[2]SMTC TAZs 2050'!$E:$E,Q14,'[2]SMTC TAZs 2050'!$BK:$BK)</f>
        <v>8198</v>
      </c>
      <c r="X14" s="345">
        <f t="shared" si="2"/>
        <v>2280</v>
      </c>
      <c r="Y14" s="341">
        <f t="shared" si="3"/>
        <v>0.38526529232848933</v>
      </c>
      <c r="Z14" s="281"/>
      <c r="AA14" s="210"/>
      <c r="AB14" s="210"/>
    </row>
    <row r="15" spans="1:28" x14ac:dyDescent="0.25">
      <c r="B15" s="305"/>
      <c r="C15" s="280" t="s">
        <v>98</v>
      </c>
      <c r="D15" s="211">
        <v>1910</v>
      </c>
      <c r="E15" s="211">
        <v>2157</v>
      </c>
      <c r="F15" s="192">
        <f t="shared" si="4"/>
        <v>247</v>
      </c>
      <c r="G15" s="193">
        <f t="shared" si="5"/>
        <v>0.12931937172774868</v>
      </c>
      <c r="H15" s="192">
        <v>1565</v>
      </c>
      <c r="I15" s="192">
        <v>1795</v>
      </c>
      <c r="J15" s="192">
        <v>230</v>
      </c>
      <c r="K15" s="194">
        <f t="shared" si="6"/>
        <v>0.14696485623003194</v>
      </c>
      <c r="M15" s="211">
        <v>1910</v>
      </c>
      <c r="N15" s="211">
        <v>2157</v>
      </c>
      <c r="O15" s="281"/>
      <c r="P15" s="342"/>
      <c r="Q15" s="336" t="s">
        <v>296</v>
      </c>
      <c r="R15" s="337">
        <f>SUMIF('[1]SMTC TAZs 2014'!$E:$E,Q15,'[1]SMTC TAZs 2014'!$L:$L)</f>
        <v>13442</v>
      </c>
      <c r="S15" s="337">
        <f>SUMIF('[2]SMTC TAZs 2050'!$E:$E,Q15,'[2]SMTC TAZs 2050'!$L:$L)</f>
        <v>14642</v>
      </c>
      <c r="T15" s="337">
        <f t="shared" si="0"/>
        <v>1200</v>
      </c>
      <c r="U15" s="343">
        <f t="shared" si="7"/>
        <v>8.9272429697961619E-2</v>
      </c>
      <c r="V15" s="344">
        <f>SUMIF('[1]SMTC TAZs 2014'!$E:$E,Q15,'[1]SMTC TAZs 2014'!$BK:$BK)</f>
        <v>10390</v>
      </c>
      <c r="W15" s="344">
        <f>SUMIF('[2]SMTC TAZs 2050'!$E:$E,Q15,'[2]SMTC TAZs 2050'!$BK:$BK)</f>
        <v>11096</v>
      </c>
      <c r="X15" s="345">
        <f t="shared" si="2"/>
        <v>706</v>
      </c>
      <c r="Y15" s="341">
        <f t="shared" si="3"/>
        <v>6.7949951876804623E-2</v>
      </c>
      <c r="Z15" s="281"/>
      <c r="AA15" s="210"/>
      <c r="AB15" s="210"/>
    </row>
    <row r="16" spans="1:28" x14ac:dyDescent="0.25">
      <c r="B16" s="305"/>
      <c r="C16" s="280" t="s">
        <v>99</v>
      </c>
      <c r="D16" s="211">
        <v>2227</v>
      </c>
      <c r="E16" s="211">
        <v>2484</v>
      </c>
      <c r="F16" s="192">
        <f t="shared" si="4"/>
        <v>257</v>
      </c>
      <c r="G16" s="193">
        <f t="shared" si="5"/>
        <v>0.11540188594521779</v>
      </c>
      <c r="H16" s="192">
        <v>779</v>
      </c>
      <c r="I16" s="192">
        <v>833</v>
      </c>
      <c r="J16" s="192">
        <v>54</v>
      </c>
      <c r="K16" s="194">
        <f t="shared" si="6"/>
        <v>6.9319640564826701E-2</v>
      </c>
      <c r="M16" s="211">
        <v>2227</v>
      </c>
      <c r="N16" s="211">
        <v>2484</v>
      </c>
      <c r="O16" s="281"/>
      <c r="P16" s="342"/>
      <c r="Q16" s="336" t="s">
        <v>103</v>
      </c>
      <c r="R16" s="337">
        <f>SUMIF('[1]SMTC TAZs 2014'!$E:$E,Q16,'[1]SMTC TAZs 2014'!$L:$L)</f>
        <v>2474</v>
      </c>
      <c r="S16" s="337">
        <f>SUMIF('[2]SMTC TAZs 2050'!$E:$E,Q16,'[2]SMTC TAZs 2050'!$L:$L)</f>
        <v>2835</v>
      </c>
      <c r="T16" s="337">
        <f t="shared" si="0"/>
        <v>361</v>
      </c>
      <c r="U16" s="343">
        <f t="shared" si="7"/>
        <v>0.14591754244139046</v>
      </c>
      <c r="V16" s="344">
        <f>SUMIF('[1]SMTC TAZs 2014'!$E:$E,Q16,'[1]SMTC TAZs 2014'!$BK:$BK)</f>
        <v>1743</v>
      </c>
      <c r="W16" s="344">
        <f>SUMIF('[2]SMTC TAZs 2050'!$E:$E,Q16,'[2]SMTC TAZs 2050'!$BK:$BK)</f>
        <v>1867</v>
      </c>
      <c r="X16" s="345">
        <f t="shared" si="2"/>
        <v>124</v>
      </c>
      <c r="Y16" s="341">
        <f t="shared" si="3"/>
        <v>7.1141709695926564E-2</v>
      </c>
      <c r="Z16" s="281"/>
      <c r="AA16" s="210"/>
      <c r="AB16" s="210"/>
    </row>
    <row r="17" spans="1:27" x14ac:dyDescent="0.25">
      <c r="B17" s="305"/>
      <c r="C17" s="280" t="s">
        <v>100</v>
      </c>
      <c r="D17" s="211">
        <v>1069</v>
      </c>
      <c r="E17" s="211">
        <v>1069</v>
      </c>
      <c r="F17" s="192">
        <f t="shared" si="4"/>
        <v>0</v>
      </c>
      <c r="G17" s="193">
        <f t="shared" si="5"/>
        <v>0</v>
      </c>
      <c r="H17" s="192">
        <v>1546</v>
      </c>
      <c r="I17" s="192">
        <v>1599</v>
      </c>
      <c r="J17" s="192">
        <v>53</v>
      </c>
      <c r="K17" s="194">
        <f t="shared" si="6"/>
        <v>3.428201811125485E-2</v>
      </c>
      <c r="M17" s="211">
        <v>1069</v>
      </c>
      <c r="N17" s="211">
        <v>1069</v>
      </c>
      <c r="O17" s="281"/>
      <c r="P17" s="342"/>
      <c r="Q17" s="336" t="s">
        <v>106</v>
      </c>
      <c r="R17" s="337">
        <f>SUMIF('[1]SMTC TAZs 2014'!$E:$E,Q17,'[1]SMTC TAZs 2014'!$L:$L)</f>
        <v>9230</v>
      </c>
      <c r="S17" s="337">
        <f>SUMIF('[2]SMTC TAZs 2050'!$E:$E,Q17,'[2]SMTC TAZs 2050'!$L:$L)</f>
        <v>10527</v>
      </c>
      <c r="T17" s="337">
        <f t="shared" si="0"/>
        <v>1297</v>
      </c>
      <c r="U17" s="343">
        <f t="shared" si="7"/>
        <v>0.14052004333694473</v>
      </c>
      <c r="V17" s="344">
        <f>SUMIF('[1]SMTC TAZs 2014'!$E:$E,Q17,'[1]SMTC TAZs 2014'!$BK:$BK)</f>
        <v>7399</v>
      </c>
      <c r="W17" s="344">
        <f>SUMIF('[2]SMTC TAZs 2050'!$E:$E,Q17,'[2]SMTC TAZs 2050'!$BK:$BK)</f>
        <v>8212</v>
      </c>
      <c r="X17" s="345">
        <f t="shared" si="2"/>
        <v>813</v>
      </c>
      <c r="Y17" s="341">
        <f t="shared" si="3"/>
        <v>0.10987971347479389</v>
      </c>
      <c r="Z17" s="282"/>
      <c r="AA17" s="265"/>
    </row>
    <row r="18" spans="1:27" x14ac:dyDescent="0.25">
      <c r="B18" s="305"/>
      <c r="C18" s="280" t="s">
        <v>101</v>
      </c>
      <c r="D18" s="211">
        <v>6634</v>
      </c>
      <c r="E18" s="211">
        <v>8622</v>
      </c>
      <c r="F18" s="192">
        <f t="shared" si="4"/>
        <v>1988</v>
      </c>
      <c r="G18" s="193">
        <f t="shared" si="5"/>
        <v>0.29966837503768468</v>
      </c>
      <c r="H18" s="192">
        <v>4774</v>
      </c>
      <c r="I18" s="192">
        <v>5432</v>
      </c>
      <c r="J18" s="192">
        <v>658</v>
      </c>
      <c r="K18" s="194">
        <f t="shared" si="6"/>
        <v>0.1378299120234604</v>
      </c>
      <c r="M18" s="211">
        <v>6634</v>
      </c>
      <c r="N18" s="211">
        <v>8622</v>
      </c>
      <c r="O18" s="281"/>
      <c r="P18" s="342"/>
      <c r="Q18" s="346" t="s">
        <v>707</v>
      </c>
      <c r="R18" s="337">
        <f>SUMIF('[1]SMTC TAZs 2014'!$E:$E,Q18,'[1]SMTC TAZs 2014'!$L:$L)</f>
        <v>306</v>
      </c>
      <c r="S18" s="337">
        <f>SUMIF('[2]SMTC TAZs 2050'!$E:$E,Q18,'[2]SMTC TAZs 2050'!$L:$L)</f>
        <v>306</v>
      </c>
      <c r="T18" s="337">
        <f t="shared" si="0"/>
        <v>0</v>
      </c>
      <c r="U18" s="343">
        <f t="shared" ref="U18:U26" si="12">(S18-R18)/R18</f>
        <v>0</v>
      </c>
      <c r="V18" s="345">
        <f>SUMIF('[1]SMTC TAZs 2014'!$E:$E,Q18,'[1]SMTC TAZs 2014'!$BK:$BK)</f>
        <v>129</v>
      </c>
      <c r="W18" s="345">
        <f>SUMIF('[2]SMTC TAZs 2050'!$E:$E,Q18,'[2]SMTC TAZs 2050'!$BK:$BK)</f>
        <v>129</v>
      </c>
      <c r="X18" s="345">
        <f t="shared" si="2"/>
        <v>0</v>
      </c>
      <c r="Y18" s="341">
        <f t="shared" si="3"/>
        <v>0</v>
      </c>
      <c r="Z18" s="282"/>
      <c r="AA18" s="206"/>
    </row>
    <row r="19" spans="1:27" x14ac:dyDescent="0.25">
      <c r="B19" s="305"/>
      <c r="C19" s="280" t="s">
        <v>296</v>
      </c>
      <c r="D19" s="211">
        <v>11706</v>
      </c>
      <c r="E19" s="211">
        <v>13503</v>
      </c>
      <c r="F19" s="192">
        <f t="shared" si="4"/>
        <v>1797</v>
      </c>
      <c r="G19" s="193">
        <f t="shared" si="5"/>
        <v>0.15351101998974884</v>
      </c>
      <c r="H19" s="192">
        <v>8345</v>
      </c>
      <c r="I19" s="192">
        <v>8968</v>
      </c>
      <c r="J19" s="192">
        <v>623</v>
      </c>
      <c r="K19" s="194">
        <f t="shared" si="6"/>
        <v>7.4655482324745351E-2</v>
      </c>
      <c r="M19" s="211">
        <v>11706</v>
      </c>
      <c r="N19" s="211">
        <v>13503</v>
      </c>
      <c r="O19" s="281"/>
      <c r="P19" s="342"/>
      <c r="Q19" s="336" t="s">
        <v>107</v>
      </c>
      <c r="R19" s="337">
        <f>SUMIF('[1]SMTC TAZs 2014'!$E:$E,Q19,'[1]SMTC TAZs 2014'!$L:$L)</f>
        <v>963</v>
      </c>
      <c r="S19" s="337">
        <f>SUMIF('[2]SMTC TAZs 2050'!$E:$E,Q19,'[2]SMTC TAZs 2050'!$L:$L)</f>
        <v>1013</v>
      </c>
      <c r="T19" s="337">
        <f t="shared" si="0"/>
        <v>50</v>
      </c>
      <c r="U19" s="343">
        <f t="shared" si="12"/>
        <v>5.1921079958463137E-2</v>
      </c>
      <c r="V19" s="345">
        <f>SUMIF('[1]SMTC TAZs 2014'!$E:$E,Q19,'[1]SMTC TAZs 2014'!$BK:$BK)</f>
        <v>315</v>
      </c>
      <c r="W19" s="345">
        <f>SUMIF('[2]SMTC TAZs 2050'!$E:$E,Q19,'[2]SMTC TAZs 2050'!$BK:$BK)</f>
        <v>322</v>
      </c>
      <c r="X19" s="345">
        <f t="shared" si="2"/>
        <v>7</v>
      </c>
      <c r="Y19" s="341">
        <f t="shared" si="3"/>
        <v>2.2222222222222223E-2</v>
      </c>
      <c r="Z19" s="281"/>
    </row>
    <row r="20" spans="1:27" x14ac:dyDescent="0.25">
      <c r="B20" s="305"/>
      <c r="C20" s="280" t="s">
        <v>103</v>
      </c>
      <c r="D20" s="211">
        <v>2413</v>
      </c>
      <c r="E20" s="211">
        <v>2725</v>
      </c>
      <c r="F20" s="192">
        <f t="shared" si="4"/>
        <v>312</v>
      </c>
      <c r="G20" s="193">
        <f t="shared" si="5"/>
        <v>0.12929962702030667</v>
      </c>
      <c r="H20" s="192">
        <v>1312</v>
      </c>
      <c r="I20" s="192">
        <v>1434</v>
      </c>
      <c r="J20" s="192">
        <v>122</v>
      </c>
      <c r="K20" s="194">
        <f t="shared" si="6"/>
        <v>9.298780487804878E-2</v>
      </c>
      <c r="M20" s="211">
        <v>2413</v>
      </c>
      <c r="N20" s="211">
        <v>2725</v>
      </c>
      <c r="O20" s="281"/>
      <c r="P20" s="342"/>
      <c r="Q20" s="336" t="s">
        <v>108</v>
      </c>
      <c r="R20" s="337">
        <f>SUMIF('[1]SMTC TAZs 2014'!$E:$E,Q20,'[1]SMTC TAZs 2014'!$L:$L)</f>
        <v>2527</v>
      </c>
      <c r="S20" s="337">
        <f>SUMIF('[2]SMTC TAZs 2050'!$E:$E,Q20,'[2]SMTC TAZs 2050'!$L:$L)</f>
        <v>2831</v>
      </c>
      <c r="T20" s="337">
        <f t="shared" si="0"/>
        <v>304</v>
      </c>
      <c r="U20" s="343">
        <f t="shared" si="12"/>
        <v>0.12030075187969924</v>
      </c>
      <c r="V20" s="345">
        <f>SUMIF('[1]SMTC TAZs 2014'!$E:$E,Q20,'[1]SMTC TAZs 2014'!$BK:$BK)</f>
        <v>703</v>
      </c>
      <c r="W20" s="345">
        <f>SUMIF('[2]SMTC TAZs 2050'!$E:$E,Q20,'[2]SMTC TAZs 2050'!$BK:$BK)</f>
        <v>733</v>
      </c>
      <c r="X20" s="345">
        <f t="shared" si="2"/>
        <v>30</v>
      </c>
      <c r="Y20" s="341">
        <f t="shared" si="3"/>
        <v>4.2674253200568987E-2</v>
      </c>
      <c r="Z20" s="281"/>
    </row>
    <row r="21" spans="1:27" x14ac:dyDescent="0.25">
      <c r="B21" s="305"/>
      <c r="C21" s="280" t="s">
        <v>104</v>
      </c>
      <c r="D21" s="211">
        <v>569</v>
      </c>
      <c r="E21" s="211">
        <v>569</v>
      </c>
      <c r="F21" s="192">
        <f t="shared" si="4"/>
        <v>0</v>
      </c>
      <c r="G21" s="193">
        <f t="shared" si="5"/>
        <v>0</v>
      </c>
      <c r="H21" s="192">
        <v>335</v>
      </c>
      <c r="I21" s="192">
        <v>371</v>
      </c>
      <c r="J21" s="192">
        <v>36</v>
      </c>
      <c r="K21" s="194">
        <f t="shared" si="6"/>
        <v>0.10746268656716418</v>
      </c>
      <c r="M21" s="211">
        <v>569</v>
      </c>
      <c r="N21" s="211">
        <v>569</v>
      </c>
      <c r="O21" s="281"/>
      <c r="P21" s="342"/>
      <c r="Q21" s="336" t="s">
        <v>109</v>
      </c>
      <c r="R21" s="337">
        <f>SUMIF('[1]SMTC TAZs 2014'!$E:$E,Q21,'[1]SMTC TAZs 2014'!$L:$L)</f>
        <v>15179</v>
      </c>
      <c r="S21" s="337">
        <f>SUMIF('[2]SMTC TAZs 2050'!$E:$E,Q21,'[2]SMTC TAZs 2050'!$L:$L)</f>
        <v>15346</v>
      </c>
      <c r="T21" s="337">
        <f t="shared" si="0"/>
        <v>167</v>
      </c>
      <c r="U21" s="343">
        <f t="shared" si="12"/>
        <v>1.1002042295276369E-2</v>
      </c>
      <c r="V21" s="344">
        <f>SUMIF('[1]SMTC TAZs 2014'!$E:$E,Q21,'[1]SMTC TAZs 2014'!$BK:$BK)</f>
        <v>21105</v>
      </c>
      <c r="W21" s="344">
        <f>SUMIF('[2]SMTC TAZs 2050'!$E:$E,Q21,'[2]SMTC TAZs 2050'!$BK:$BK)</f>
        <v>22385</v>
      </c>
      <c r="X21" s="344">
        <f t="shared" si="2"/>
        <v>1280</v>
      </c>
      <c r="Y21" s="341">
        <f t="shared" si="3"/>
        <v>6.0649135276000951E-2</v>
      </c>
      <c r="Z21" s="281"/>
    </row>
    <row r="22" spans="1:27" x14ac:dyDescent="0.25">
      <c r="A22" s="210"/>
      <c r="B22" s="305"/>
      <c r="C22" s="280" t="s">
        <v>105</v>
      </c>
      <c r="D22" s="211">
        <v>2985</v>
      </c>
      <c r="E22" s="211">
        <v>3022</v>
      </c>
      <c r="F22" s="192">
        <f t="shared" si="4"/>
        <v>37</v>
      </c>
      <c r="G22" s="193">
        <f t="shared" si="5"/>
        <v>1.2395309882747068E-2</v>
      </c>
      <c r="H22" s="192">
        <v>2865</v>
      </c>
      <c r="I22" s="192">
        <v>2925</v>
      </c>
      <c r="J22" s="192">
        <v>60</v>
      </c>
      <c r="K22" s="194">
        <f t="shared" si="6"/>
        <v>2.0942408376963352E-2</v>
      </c>
      <c r="M22" s="211">
        <v>2985</v>
      </c>
      <c r="N22" s="211">
        <v>3022</v>
      </c>
      <c r="O22" s="281"/>
      <c r="P22" s="342"/>
      <c r="Q22" s="336" t="s">
        <v>110</v>
      </c>
      <c r="R22" s="337">
        <f>SUMIF('[1]SMTC TAZs 2014'!$E:$E,Q22,'[1]SMTC TAZs 2014'!$L:$L)</f>
        <v>3351</v>
      </c>
      <c r="S22" s="337">
        <f>SUMIF('[2]SMTC TAZs 2050'!$E:$E,Q22,'[2]SMTC TAZs 2050'!$L:$L)</f>
        <v>3570</v>
      </c>
      <c r="T22" s="337">
        <f t="shared" si="0"/>
        <v>219</v>
      </c>
      <c r="U22" s="343">
        <f t="shared" si="12"/>
        <v>6.535362578334826E-2</v>
      </c>
      <c r="V22" s="345">
        <f>SUMIF('[1]SMTC TAZs 2014'!$E:$E,Q22,'[1]SMTC TAZs 2014'!$BK:$BK)</f>
        <v>1661</v>
      </c>
      <c r="W22" s="345">
        <f>SUMIF('[2]SMTC TAZs 2050'!$E:$E,Q22,'[2]SMTC TAZs 2050'!$BK:$BK)</f>
        <v>1773</v>
      </c>
      <c r="X22" s="345">
        <f t="shared" si="2"/>
        <v>112</v>
      </c>
      <c r="Y22" s="341">
        <f t="shared" si="3"/>
        <v>6.7429259482239615E-2</v>
      </c>
      <c r="Z22" s="281"/>
    </row>
    <row r="23" spans="1:27" x14ac:dyDescent="0.25">
      <c r="B23" s="305"/>
      <c r="C23" s="280" t="s">
        <v>106</v>
      </c>
      <c r="D23" s="211">
        <v>8376</v>
      </c>
      <c r="E23" s="211">
        <v>10445</v>
      </c>
      <c r="F23" s="192">
        <f t="shared" si="4"/>
        <v>2069</v>
      </c>
      <c r="G23" s="193">
        <f t="shared" si="5"/>
        <v>0.24701528175740209</v>
      </c>
      <c r="H23" s="192">
        <v>6447</v>
      </c>
      <c r="I23" s="192">
        <v>7045</v>
      </c>
      <c r="J23" s="192">
        <v>598</v>
      </c>
      <c r="K23" s="194">
        <f t="shared" si="6"/>
        <v>9.2756320769350087E-2</v>
      </c>
      <c r="M23" s="211">
        <v>8376</v>
      </c>
      <c r="N23" s="211">
        <v>10445</v>
      </c>
      <c r="O23" s="281"/>
      <c r="P23" s="342"/>
      <c r="Q23" s="336" t="s">
        <v>111</v>
      </c>
      <c r="R23" s="337">
        <f>SUMIF('[1]SMTC TAZs 2014'!$E:$E,Q23,'[1]SMTC TAZs 2014'!$L:$L)</f>
        <v>2946</v>
      </c>
      <c r="S23" s="337">
        <f>SUMIF('[2]SMTC TAZs 2050'!$E:$E,Q23,'[2]SMTC TAZs 2050'!$L:$L)</f>
        <v>3128</v>
      </c>
      <c r="T23" s="337">
        <f t="shared" si="0"/>
        <v>182</v>
      </c>
      <c r="U23" s="343">
        <f t="shared" si="12"/>
        <v>6.1778682959945687E-2</v>
      </c>
      <c r="V23" s="344">
        <f>SUMIF('[1]SMTC TAZs 2014'!$E:$E,Q23,'[1]SMTC TAZs 2014'!$BK:$BK)</f>
        <v>3982</v>
      </c>
      <c r="W23" s="344">
        <f>SUMIF('[2]SMTC TAZs 2050'!$E:$E,Q23,'[2]SMTC TAZs 2050'!$BK:$BK)</f>
        <v>4481</v>
      </c>
      <c r="X23" s="345">
        <f t="shared" si="2"/>
        <v>499</v>
      </c>
      <c r="Y23" s="341">
        <f t="shared" si="3"/>
        <v>0.12531391260673028</v>
      </c>
      <c r="Z23" s="281"/>
    </row>
    <row r="24" spans="1:27" x14ac:dyDescent="0.25">
      <c r="B24" s="305"/>
      <c r="C24" s="280" t="s">
        <v>107</v>
      </c>
      <c r="D24" s="211">
        <v>903</v>
      </c>
      <c r="E24" s="211">
        <v>1045</v>
      </c>
      <c r="F24" s="192">
        <f t="shared" si="4"/>
        <v>142</v>
      </c>
      <c r="G24" s="193">
        <f t="shared" si="5"/>
        <v>0.15725359911406422</v>
      </c>
      <c r="H24" s="192">
        <v>145</v>
      </c>
      <c r="I24" s="192">
        <v>152</v>
      </c>
      <c r="J24" s="192">
        <v>7</v>
      </c>
      <c r="K24" s="194">
        <f t="shared" si="6"/>
        <v>4.8275862068965517E-2</v>
      </c>
      <c r="M24" s="211">
        <v>903</v>
      </c>
      <c r="N24" s="211">
        <v>1045</v>
      </c>
      <c r="O24" s="281"/>
      <c r="P24" s="342"/>
      <c r="Q24" s="336" t="s">
        <v>113</v>
      </c>
      <c r="R24" s="337">
        <f>SUMIF('[1]SMTC TAZs 2014'!$E:$E,Q24,'[1]SMTC TAZs 2014'!$L:$L)</f>
        <v>669</v>
      </c>
      <c r="S24" s="337">
        <f>SUMIF('[2]SMTC TAZs 2050'!$E:$E,Q24,'[2]SMTC TAZs 2050'!$L:$L)</f>
        <v>738</v>
      </c>
      <c r="T24" s="337">
        <f t="shared" si="0"/>
        <v>69</v>
      </c>
      <c r="U24" s="343">
        <f t="shared" si="12"/>
        <v>0.1031390134529148</v>
      </c>
      <c r="V24" s="345">
        <f>SUMIF('[1]SMTC TAZs 2014'!$E:$E,Q24,'[1]SMTC TAZs 2014'!$BK:$BK)</f>
        <v>192</v>
      </c>
      <c r="W24" s="345">
        <f>SUMIF('[2]SMTC TAZs 2050'!$E:$E,Q24,'[2]SMTC TAZs 2050'!$BK:$BK)</f>
        <v>199</v>
      </c>
      <c r="X24" s="345">
        <f t="shared" si="2"/>
        <v>7</v>
      </c>
      <c r="Y24" s="341">
        <f t="shared" si="3"/>
        <v>3.6458333333333336E-2</v>
      </c>
      <c r="Z24" s="281"/>
    </row>
    <row r="25" spans="1:27" x14ac:dyDescent="0.25">
      <c r="B25" s="305"/>
      <c r="C25" s="280" t="s">
        <v>108</v>
      </c>
      <c r="D25" s="211">
        <v>2271</v>
      </c>
      <c r="E25" s="211">
        <v>2608</v>
      </c>
      <c r="F25" s="192">
        <f t="shared" si="4"/>
        <v>337</v>
      </c>
      <c r="G25" s="193">
        <f t="shared" si="5"/>
        <v>0.14839277851166888</v>
      </c>
      <c r="H25" s="192">
        <v>470</v>
      </c>
      <c r="I25" s="192">
        <v>505</v>
      </c>
      <c r="J25" s="192">
        <v>35</v>
      </c>
      <c r="K25" s="194">
        <f t="shared" si="6"/>
        <v>7.4468085106382975E-2</v>
      </c>
      <c r="M25" s="211">
        <v>2271</v>
      </c>
      <c r="N25" s="211">
        <v>2608</v>
      </c>
      <c r="O25" s="281"/>
      <c r="P25" s="342"/>
      <c r="Q25" s="347" t="s">
        <v>114</v>
      </c>
      <c r="R25" s="337">
        <f>SUMIF('[1]SMTC TAZs 2014'!$E:$E,Q25,'[1]SMTC TAZs 2014'!$L:$L)</f>
        <v>6160</v>
      </c>
      <c r="S25" s="337">
        <f>SUMIF('[2]SMTC TAZs 2050'!$E:$E,Q25,'[2]SMTC TAZs 2050'!$L:$L)</f>
        <v>6713</v>
      </c>
      <c r="T25" s="337">
        <f t="shared" si="0"/>
        <v>553</v>
      </c>
      <c r="U25" s="343">
        <f t="shared" si="12"/>
        <v>8.9772727272727268E-2</v>
      </c>
      <c r="V25" s="345">
        <f>SUMIF('[1]SMTC TAZs 2014'!$E:$E,Q25,'[1]SMTC TAZs 2014'!$BK:$BK)</f>
        <v>2823</v>
      </c>
      <c r="W25" s="345">
        <f>SUMIF('[2]SMTC TAZs 2050'!$E:$E,Q25,'[2]SMTC TAZs 2050'!$BK:$BK)</f>
        <v>3330</v>
      </c>
      <c r="X25" s="345">
        <f t="shared" si="2"/>
        <v>507</v>
      </c>
      <c r="Y25" s="341">
        <f t="shared" si="3"/>
        <v>0.17959617428267799</v>
      </c>
      <c r="Z25" s="281"/>
    </row>
    <row r="26" spans="1:27" x14ac:dyDescent="0.25">
      <c r="B26" s="305"/>
      <c r="C26" s="280" t="s">
        <v>109</v>
      </c>
      <c r="D26" s="211">
        <v>13013</v>
      </c>
      <c r="E26" s="211">
        <v>13193</v>
      </c>
      <c r="F26" s="192">
        <f t="shared" si="4"/>
        <v>180</v>
      </c>
      <c r="G26" s="193">
        <f t="shared" si="5"/>
        <v>1.3832321524629217E-2</v>
      </c>
      <c r="H26" s="192">
        <v>19269</v>
      </c>
      <c r="I26" s="192">
        <v>20457</v>
      </c>
      <c r="J26" s="192">
        <v>1188</v>
      </c>
      <c r="K26" s="194">
        <f t="shared" si="6"/>
        <v>6.1653432975245212E-2</v>
      </c>
      <c r="M26" s="211">
        <v>13013</v>
      </c>
      <c r="N26" s="211">
        <v>13193</v>
      </c>
      <c r="O26" s="281"/>
      <c r="P26" s="342"/>
      <c r="Q26" s="347" t="s">
        <v>115</v>
      </c>
      <c r="R26" s="337">
        <f>SUMIF('[1]SMTC TAZs 2014'!$E:$E,Q26,'[1]SMTC TAZs 2014'!$L:$L)</f>
        <v>69486</v>
      </c>
      <c r="S26" s="337">
        <f>SUMIF('[2]SMTC TAZs 2050'!$E:$E,Q26,'[2]SMTC TAZs 2050'!$L:$L)</f>
        <v>71622</v>
      </c>
      <c r="T26" s="337">
        <f t="shared" si="0"/>
        <v>2136</v>
      </c>
      <c r="U26" s="343">
        <f t="shared" si="12"/>
        <v>3.0740005180899751E-2</v>
      </c>
      <c r="V26" s="344">
        <f>SUMIF('[1]SMTC TAZs 2014'!$E:$E,Q26,'[1]SMTC TAZs 2014'!$BK:$BK)</f>
        <v>100807</v>
      </c>
      <c r="W26" s="344">
        <f>SUMIF('[2]SMTC TAZs 2050'!$E:$E,Q26,'[2]SMTC TAZs 2050'!$BK:$BK)</f>
        <v>114802</v>
      </c>
      <c r="X26" s="344">
        <f t="shared" si="2"/>
        <v>13995</v>
      </c>
      <c r="Y26" s="341">
        <f t="shared" si="3"/>
        <v>0.13882964476673246</v>
      </c>
      <c r="Z26" s="281"/>
    </row>
    <row r="27" spans="1:27" x14ac:dyDescent="0.25">
      <c r="B27" s="305"/>
      <c r="C27" s="280" t="s">
        <v>110</v>
      </c>
      <c r="D27" s="211">
        <v>1031</v>
      </c>
      <c r="E27" s="211">
        <v>1112</v>
      </c>
      <c r="F27" s="192">
        <f t="shared" si="4"/>
        <v>81</v>
      </c>
      <c r="G27" s="193">
        <f t="shared" si="5"/>
        <v>7.8564500484966049E-2</v>
      </c>
      <c r="H27" s="192">
        <v>886</v>
      </c>
      <c r="I27" s="192">
        <v>940</v>
      </c>
      <c r="J27" s="192">
        <v>54</v>
      </c>
      <c r="K27" s="194">
        <f t="shared" si="6"/>
        <v>6.0948081264108354E-2</v>
      </c>
      <c r="M27" s="211">
        <v>1031</v>
      </c>
      <c r="N27" s="211">
        <v>1112</v>
      </c>
      <c r="O27" s="281"/>
      <c r="P27" s="342"/>
      <c r="Q27" s="347" t="s">
        <v>116</v>
      </c>
      <c r="R27" s="337">
        <f>SUMIF('[1]SMTC TAZs 2014'!$E:$E,Q27,'[1]SMTC TAZs 2014'!$L:$L)</f>
        <v>1073</v>
      </c>
      <c r="S27" s="337">
        <f>SUMIF('[2]SMTC TAZs 2050'!$E:$E,Q27,'[2]SMTC TAZs 2050'!$L:$L)</f>
        <v>1173</v>
      </c>
      <c r="T27" s="337">
        <f t="shared" si="0"/>
        <v>100</v>
      </c>
      <c r="U27" s="343">
        <f>(S27-R27)/R27</f>
        <v>9.3196644920782848E-2</v>
      </c>
      <c r="V27" s="344">
        <f>SUMIF('[1]SMTC TAZs 2014'!$E:$E,Q27,'[1]SMTC TAZs 2014'!$BK:$BK)</f>
        <v>904</v>
      </c>
      <c r="W27" s="344">
        <f>SUMIF('[2]SMTC TAZs 2050'!$E:$E,Q27,'[2]SMTC TAZs 2050'!$BK:$BK)</f>
        <v>1015</v>
      </c>
      <c r="X27" s="345">
        <f t="shared" si="2"/>
        <v>111</v>
      </c>
      <c r="Y27" s="341">
        <f>(W27-V27)/V27</f>
        <v>0.12278761061946902</v>
      </c>
      <c r="Z27" s="281"/>
    </row>
    <row r="28" spans="1:27" x14ac:dyDescent="0.25">
      <c r="B28" s="305"/>
      <c r="C28" s="280" t="s">
        <v>111</v>
      </c>
      <c r="D28" s="211">
        <v>3227</v>
      </c>
      <c r="E28" s="211">
        <v>3271</v>
      </c>
      <c r="F28" s="192">
        <f t="shared" si="4"/>
        <v>44</v>
      </c>
      <c r="G28" s="193">
        <f t="shared" si="5"/>
        <v>1.3634955066625348E-2</v>
      </c>
      <c r="H28" s="192">
        <v>4533</v>
      </c>
      <c r="I28" s="192">
        <v>5014</v>
      </c>
      <c r="J28" s="192">
        <v>481</v>
      </c>
      <c r="K28" s="194">
        <f t="shared" si="6"/>
        <v>0.10611074343701743</v>
      </c>
      <c r="M28" s="211">
        <v>3227</v>
      </c>
      <c r="N28" s="211">
        <v>3271</v>
      </c>
      <c r="O28" s="281"/>
      <c r="P28" s="342"/>
      <c r="Q28" s="347" t="s">
        <v>117</v>
      </c>
      <c r="R28" s="337">
        <f>SUMIF('[1]SMTC TAZs 2014'!$E:$E,Q28,'[1]SMTC TAZs 2014'!$L:$L)</f>
        <v>5812</v>
      </c>
      <c r="S28" s="337">
        <f>SUMIF('[2]SMTC TAZs 2050'!$E:$E,Q28,'[2]SMTC TAZs 2050'!$L:$L)</f>
        <v>6498</v>
      </c>
      <c r="T28" s="337">
        <f t="shared" si="0"/>
        <v>686</v>
      </c>
      <c r="U28" s="343">
        <f>(S28-R28)/R28</f>
        <v>0.11803165863730214</v>
      </c>
      <c r="V28" s="344">
        <f>SUMIF('[1]SMTC TAZs 2014'!$E:$E,Q28,'[1]SMTC TAZs 2014'!$BK:$BK)</f>
        <v>3682</v>
      </c>
      <c r="W28" s="344">
        <f>SUMIF('[2]SMTC TAZs 2050'!$E:$E,Q28,'[2]SMTC TAZs 2050'!$BK:$BK)</f>
        <v>4210</v>
      </c>
      <c r="X28" s="345">
        <f t="shared" si="2"/>
        <v>528</v>
      </c>
      <c r="Y28" s="341">
        <f>(W28-V28)/V28</f>
        <v>0.14340032590983162</v>
      </c>
      <c r="Z28" s="281"/>
    </row>
    <row r="29" spans="1:27" x14ac:dyDescent="0.25">
      <c r="B29" s="305"/>
      <c r="C29" s="280" t="s">
        <v>112</v>
      </c>
      <c r="D29" s="211">
        <v>3272</v>
      </c>
      <c r="E29" s="211">
        <v>3215</v>
      </c>
      <c r="F29" s="192">
        <f t="shared" si="4"/>
        <v>-57</v>
      </c>
      <c r="G29" s="193">
        <f t="shared" si="5"/>
        <v>-1.7420537897310514E-2</v>
      </c>
      <c r="H29" s="192">
        <v>2902</v>
      </c>
      <c r="I29" s="192">
        <v>3064</v>
      </c>
      <c r="J29" s="192">
        <v>162</v>
      </c>
      <c r="K29" s="194">
        <f t="shared" si="6"/>
        <v>5.5823569951757405E-2</v>
      </c>
      <c r="M29" s="211">
        <v>3272</v>
      </c>
      <c r="N29" s="211">
        <v>3215</v>
      </c>
      <c r="O29" s="281"/>
      <c r="P29" s="342"/>
      <c r="Q29" s="347" t="s">
        <v>118</v>
      </c>
      <c r="R29" s="337">
        <f>SUMIF('[1]SMTC TAZs 2014'!$E:$E,Q29,'[1]SMTC TAZs 2014'!$L:$L)</f>
        <v>1425</v>
      </c>
      <c r="S29" s="337">
        <f>SUMIF('[2]SMTC TAZs 2050'!$E:$E,Q29,'[2]SMTC TAZs 2050'!$L:$L)</f>
        <v>1516</v>
      </c>
      <c r="T29" s="337">
        <f t="shared" si="0"/>
        <v>91</v>
      </c>
      <c r="U29" s="343">
        <f>(S29-R29)/R29</f>
        <v>6.3859649122807019E-2</v>
      </c>
      <c r="V29" s="348">
        <f>SUMIF('[1]SMTC TAZs 2014'!$E:$E,Q29,'[1]SMTC TAZs 2014'!$BK:$BK)</f>
        <v>439</v>
      </c>
      <c r="W29" s="348">
        <f>SUMIF('[2]SMTC TAZs 2050'!$E:$E,Q29,'[2]SMTC TAZs 2050'!$BK:$BK)</f>
        <v>480</v>
      </c>
      <c r="X29" s="348">
        <f t="shared" si="2"/>
        <v>41</v>
      </c>
      <c r="Y29" s="349">
        <f>(W29-V29)/V29</f>
        <v>9.3394077448747156E-2</v>
      </c>
      <c r="Z29" s="281"/>
    </row>
    <row r="30" spans="1:27" x14ac:dyDescent="0.25">
      <c r="B30" s="305"/>
      <c r="C30" s="280" t="s">
        <v>113</v>
      </c>
      <c r="D30" s="211">
        <v>749</v>
      </c>
      <c r="E30" s="211">
        <v>808</v>
      </c>
      <c r="F30" s="192">
        <f t="shared" si="4"/>
        <v>59</v>
      </c>
      <c r="G30" s="193">
        <f t="shared" si="5"/>
        <v>7.8771695594125501E-2</v>
      </c>
      <c r="H30" s="192">
        <v>37</v>
      </c>
      <c r="I30" s="192">
        <v>52</v>
      </c>
      <c r="J30" s="192">
        <v>15</v>
      </c>
      <c r="K30" s="194">
        <f t="shared" si="6"/>
        <v>0.40540540540540543</v>
      </c>
      <c r="M30" s="211">
        <v>749</v>
      </c>
      <c r="N30" s="211">
        <v>808</v>
      </c>
      <c r="O30" s="281"/>
      <c r="P30" s="350" t="s">
        <v>297</v>
      </c>
      <c r="Q30" s="351" t="s">
        <v>106</v>
      </c>
      <c r="R30" s="352">
        <f>SUM(R4:R29)-R32-R31</f>
        <v>202568</v>
      </c>
      <c r="S30" s="352">
        <f>SUM(S4:S29)-S32-S31</f>
        <v>217023</v>
      </c>
      <c r="T30" s="352">
        <f>S30-R30</f>
        <v>14455</v>
      </c>
      <c r="U30" s="353">
        <f t="shared" ref="U30:U32" si="13">(S30-R30)/R30</f>
        <v>7.1358753603728134E-2</v>
      </c>
      <c r="V30" s="354">
        <f>SUM(V4:V29)-V31-V32</f>
        <v>255669</v>
      </c>
      <c r="W30" s="352">
        <f>SUM(W4:W29)-W31-W32</f>
        <v>288842</v>
      </c>
      <c r="X30" s="352">
        <f t="shared" ref="X30:X32" si="14">W30-V30</f>
        <v>33173</v>
      </c>
      <c r="Y30" s="355">
        <f t="shared" ref="Y30:Y32" si="15">(W30-V30)/V30</f>
        <v>0.12974979367854531</v>
      </c>
      <c r="Z30" s="281"/>
    </row>
    <row r="31" spans="1:27" x14ac:dyDescent="0.25">
      <c r="B31" s="305"/>
      <c r="C31" s="191" t="s">
        <v>114</v>
      </c>
      <c r="D31" s="211">
        <v>1084</v>
      </c>
      <c r="E31" s="211">
        <v>1313</v>
      </c>
      <c r="F31" s="192">
        <f t="shared" si="4"/>
        <v>229</v>
      </c>
      <c r="G31" s="193">
        <f t="shared" si="5"/>
        <v>0.21125461254612546</v>
      </c>
      <c r="H31" s="192">
        <v>25</v>
      </c>
      <c r="I31" s="192">
        <v>174</v>
      </c>
      <c r="J31" s="192">
        <v>149</v>
      </c>
      <c r="K31" s="194">
        <f t="shared" si="6"/>
        <v>5.96</v>
      </c>
      <c r="M31" s="211">
        <v>1084</v>
      </c>
      <c r="N31" s="211">
        <v>1313</v>
      </c>
      <c r="O31" s="281"/>
      <c r="P31" s="356"/>
      <c r="Q31" s="347" t="s">
        <v>298</v>
      </c>
      <c r="R31" s="357">
        <f>R25</f>
        <v>6160</v>
      </c>
      <c r="S31" s="357">
        <f>S25</f>
        <v>6713</v>
      </c>
      <c r="T31" s="337">
        <f t="shared" ref="T31:T32" si="16">S31-R31</f>
        <v>553</v>
      </c>
      <c r="U31" s="343">
        <f t="shared" si="13"/>
        <v>8.9772727272727268E-2</v>
      </c>
      <c r="V31" s="357">
        <f>V25</f>
        <v>2823</v>
      </c>
      <c r="W31" s="357">
        <f>W25</f>
        <v>3330</v>
      </c>
      <c r="X31" s="337">
        <f t="shared" si="14"/>
        <v>507</v>
      </c>
      <c r="Y31" s="341">
        <f t="shared" si="15"/>
        <v>0.17959617428267799</v>
      </c>
      <c r="Z31" s="281"/>
    </row>
    <row r="32" spans="1:27" x14ac:dyDescent="0.25">
      <c r="B32" s="305"/>
      <c r="C32" s="191" t="s">
        <v>115</v>
      </c>
      <c r="D32" s="211">
        <v>64417</v>
      </c>
      <c r="E32" s="211">
        <v>58681</v>
      </c>
      <c r="F32" s="192">
        <f t="shared" si="4"/>
        <v>-5736</v>
      </c>
      <c r="G32" s="193">
        <f t="shared" si="5"/>
        <v>-8.9044817361876527E-2</v>
      </c>
      <c r="H32" s="192">
        <v>103197</v>
      </c>
      <c r="I32" s="192">
        <v>116443</v>
      </c>
      <c r="J32" s="192">
        <v>13246</v>
      </c>
      <c r="K32" s="194">
        <f t="shared" si="6"/>
        <v>0.12835644447028499</v>
      </c>
      <c r="M32" s="211">
        <v>64417</v>
      </c>
      <c r="N32" s="211">
        <v>58681</v>
      </c>
      <c r="O32" s="281"/>
      <c r="P32" s="358"/>
      <c r="Q32" s="359" t="s">
        <v>299</v>
      </c>
      <c r="R32" s="337">
        <f>R22+R29+R12+R11</f>
        <v>8703</v>
      </c>
      <c r="S32" s="337">
        <f>S22+S29+S12+S11</f>
        <v>9386</v>
      </c>
      <c r="T32" s="337">
        <f t="shared" si="16"/>
        <v>683</v>
      </c>
      <c r="U32" s="360">
        <f t="shared" si="13"/>
        <v>7.8478685510743426E-2</v>
      </c>
      <c r="V32" s="337">
        <f>V22+V29+V12+V11</f>
        <v>4341</v>
      </c>
      <c r="W32" s="337">
        <f>W22+W29+W12+W11</f>
        <v>4806</v>
      </c>
      <c r="X32" s="337">
        <f t="shared" si="14"/>
        <v>465</v>
      </c>
      <c r="Y32" s="361">
        <f t="shared" si="15"/>
        <v>0.10711817553559087</v>
      </c>
      <c r="Z32" s="281"/>
    </row>
    <row r="33" spans="2:26" x14ac:dyDescent="0.25">
      <c r="B33" s="305"/>
      <c r="C33" s="191" t="s">
        <v>116</v>
      </c>
      <c r="D33" s="211">
        <v>1116</v>
      </c>
      <c r="E33" s="211">
        <v>1246</v>
      </c>
      <c r="F33" s="192">
        <f t="shared" si="4"/>
        <v>130</v>
      </c>
      <c r="G33" s="193">
        <f t="shared" si="5"/>
        <v>0.11648745519713262</v>
      </c>
      <c r="H33" s="192">
        <v>1293</v>
      </c>
      <c r="I33" s="192">
        <v>1305</v>
      </c>
      <c r="J33" s="192">
        <v>12</v>
      </c>
      <c r="K33" s="194">
        <f t="shared" si="6"/>
        <v>9.2807424593967514E-3</v>
      </c>
      <c r="M33" s="211">
        <v>1116</v>
      </c>
      <c r="N33" s="211">
        <v>1246</v>
      </c>
      <c r="O33" s="281"/>
      <c r="P33" s="362" t="s">
        <v>41</v>
      </c>
      <c r="Q33" s="363"/>
      <c r="R33" s="364">
        <f>SUM(R30:R32)</f>
        <v>217431</v>
      </c>
      <c r="S33" s="365">
        <f>SUM(S30:S32)</f>
        <v>233122</v>
      </c>
      <c r="T33" s="365">
        <f>S33-R33</f>
        <v>15691</v>
      </c>
      <c r="U33" s="360">
        <f>(S33-R33)/R33</f>
        <v>7.2165422593834364E-2</v>
      </c>
      <c r="V33" s="364">
        <f>SUM(V30:V32)</f>
        <v>262833</v>
      </c>
      <c r="W33" s="365">
        <f>SUM(W30:W32)</f>
        <v>296978</v>
      </c>
      <c r="X33" s="365">
        <f>W33-V33</f>
        <v>34145</v>
      </c>
      <c r="Y33" s="360">
        <f>(W33-V33)/V33</f>
        <v>0.12991138860036602</v>
      </c>
      <c r="Z33" s="281"/>
    </row>
    <row r="34" spans="2:26" x14ac:dyDescent="0.25">
      <c r="B34" s="305"/>
      <c r="C34" s="191" t="s">
        <v>117</v>
      </c>
      <c r="D34" s="211">
        <v>4253</v>
      </c>
      <c r="E34" s="211">
        <v>4659</v>
      </c>
      <c r="F34" s="192">
        <f t="shared" si="4"/>
        <v>406</v>
      </c>
      <c r="G34" s="193">
        <f t="shared" si="5"/>
        <v>9.546202680460851E-2</v>
      </c>
      <c r="H34" s="192">
        <v>2679</v>
      </c>
      <c r="I34" s="192">
        <v>3168</v>
      </c>
      <c r="J34" s="192">
        <v>489</v>
      </c>
      <c r="K34" s="194">
        <f t="shared" si="6"/>
        <v>0.18253079507278835</v>
      </c>
      <c r="M34" s="211">
        <v>4253</v>
      </c>
      <c r="N34" s="211">
        <v>4659</v>
      </c>
      <c r="O34" s="281"/>
      <c r="P34" s="367" t="s">
        <v>1114</v>
      </c>
      <c r="Q34" s="366"/>
      <c r="R34" s="366"/>
      <c r="S34" s="366"/>
      <c r="T34" s="366"/>
      <c r="U34" s="366"/>
      <c r="V34" s="366"/>
      <c r="W34" s="366"/>
      <c r="X34" s="366"/>
      <c r="Y34" s="366"/>
      <c r="Z34" s="281"/>
    </row>
    <row r="35" spans="2:26" x14ac:dyDescent="0.25">
      <c r="B35" s="305"/>
      <c r="C35" s="191" t="s">
        <v>118</v>
      </c>
      <c r="D35" s="211">
        <v>119</v>
      </c>
      <c r="E35" s="211">
        <v>130</v>
      </c>
      <c r="F35" s="192">
        <f t="shared" si="4"/>
        <v>11</v>
      </c>
      <c r="G35" s="193">
        <f t="shared" si="5"/>
        <v>9.2436974789915971E-2</v>
      </c>
      <c r="H35" s="192">
        <v>0</v>
      </c>
      <c r="I35" s="192">
        <v>0</v>
      </c>
      <c r="J35" s="192">
        <v>0</v>
      </c>
      <c r="K35" s="195" t="s">
        <v>86</v>
      </c>
      <c r="M35" s="211">
        <v>119</v>
      </c>
      <c r="N35" s="211">
        <v>130</v>
      </c>
      <c r="O35" s="281"/>
      <c r="Z35" s="281"/>
    </row>
    <row r="36" spans="2:26" x14ac:dyDescent="0.25">
      <c r="B36" s="304" t="s">
        <v>297</v>
      </c>
      <c r="C36" s="287" t="s">
        <v>106</v>
      </c>
      <c r="D36" s="290">
        <v>191196</v>
      </c>
      <c r="E36" s="285">
        <v>198773</v>
      </c>
      <c r="F36" s="188">
        <f t="shared" si="4"/>
        <v>7577</v>
      </c>
      <c r="G36" s="189">
        <f t="shared" si="5"/>
        <v>3.9629490156697839E-2</v>
      </c>
      <c r="H36" s="188">
        <f>SUM(H4:H35)-H37-H38</f>
        <v>250277</v>
      </c>
      <c r="I36" s="188">
        <f>SUM(I4:I35)-I37-I38</f>
        <v>279844</v>
      </c>
      <c r="J36" s="188">
        <v>29567</v>
      </c>
      <c r="K36" s="190">
        <f t="shared" si="6"/>
        <v>0.11813710408866976</v>
      </c>
      <c r="O36" s="281"/>
      <c r="Z36" s="281"/>
    </row>
    <row r="37" spans="2:26" x14ac:dyDescent="0.25">
      <c r="B37" s="305"/>
      <c r="C37" s="288" t="s">
        <v>298</v>
      </c>
      <c r="D37" s="284">
        <v>1084</v>
      </c>
      <c r="E37" s="283">
        <v>1313</v>
      </c>
      <c r="F37" s="192">
        <f t="shared" si="4"/>
        <v>229</v>
      </c>
      <c r="G37" s="193">
        <f t="shared" si="5"/>
        <v>0.21125461254612546</v>
      </c>
      <c r="H37" s="192">
        <f t="shared" ref="H37:I37" si="17">H31</f>
        <v>25</v>
      </c>
      <c r="I37" s="192">
        <f t="shared" si="17"/>
        <v>174</v>
      </c>
      <c r="J37" s="192">
        <v>149</v>
      </c>
      <c r="K37" s="194">
        <f t="shared" si="6"/>
        <v>5.96</v>
      </c>
      <c r="O37" s="281"/>
      <c r="Z37" s="281"/>
    </row>
    <row r="38" spans="2:26" x14ac:dyDescent="0.25">
      <c r="B38" s="306"/>
      <c r="C38" s="289" t="s">
        <v>299</v>
      </c>
      <c r="D38" s="291">
        <v>3060</v>
      </c>
      <c r="E38" s="286">
        <v>3399</v>
      </c>
      <c r="F38" s="196">
        <f t="shared" si="4"/>
        <v>339</v>
      </c>
      <c r="G38" s="197">
        <f t="shared" si="5"/>
        <v>0.11078431372549019</v>
      </c>
      <c r="H38" s="196">
        <f t="shared" ref="H38:I38" si="18">SUM(H35,H27,H15)</f>
        <v>2451</v>
      </c>
      <c r="I38" s="196">
        <f t="shared" si="18"/>
        <v>2735</v>
      </c>
      <c r="J38" s="196">
        <v>284</v>
      </c>
      <c r="K38" s="198">
        <f t="shared" si="6"/>
        <v>0.11587107303141575</v>
      </c>
    </row>
    <row r="39" spans="2:26" x14ac:dyDescent="0.25">
      <c r="B39" s="307" t="s">
        <v>41</v>
      </c>
      <c r="C39" s="308"/>
      <c r="D39" s="291">
        <v>195340</v>
      </c>
      <c r="E39" s="286">
        <v>203485</v>
      </c>
      <c r="F39" s="196">
        <f t="shared" si="4"/>
        <v>8145</v>
      </c>
      <c r="G39" s="197">
        <f t="shared" si="5"/>
        <v>4.169652912869868E-2</v>
      </c>
      <c r="H39" s="196">
        <v>252753</v>
      </c>
      <c r="I39" s="196">
        <v>282753</v>
      </c>
      <c r="J39" s="196">
        <v>30000</v>
      </c>
      <c r="K39" s="198">
        <f t="shared" si="6"/>
        <v>0.11869295319936855</v>
      </c>
    </row>
  </sheetData>
  <mergeCells count="7">
    <mergeCell ref="R2:U2"/>
    <mergeCell ref="V2:Y2"/>
    <mergeCell ref="D2:G2"/>
    <mergeCell ref="H2:K2"/>
    <mergeCell ref="B4:B35"/>
    <mergeCell ref="B36:B38"/>
    <mergeCell ref="B39:C39"/>
  </mergeCells>
  <pageMargins left="0.7" right="0.7" top="0.75" bottom="0.75" header="0.3" footer="0.3"/>
  <pageSetup orientation="portrait" r:id="rId1"/>
  <ignoredErrors>
    <ignoredError sqref="H36:I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zoomScale="85" zoomScaleNormal="85" workbookViewId="0">
      <selection activeCell="I41" sqref="I41"/>
    </sheetView>
  </sheetViews>
  <sheetFormatPr defaultRowHeight="15" x14ac:dyDescent="0.25"/>
  <cols>
    <col min="1" max="1" width="9.140625" style="1"/>
    <col min="2" max="2" width="21.85546875" style="1" customWidth="1"/>
    <col min="3" max="3" width="12.5703125" style="1" bestFit="1" customWidth="1"/>
    <col min="4" max="4" width="77.7109375" style="1" bestFit="1" customWidth="1"/>
    <col min="5" max="16384" width="9.140625" style="1"/>
  </cols>
  <sheetData>
    <row r="3" spans="2:6" x14ac:dyDescent="0.25">
      <c r="B3" s="25" t="s">
        <v>29</v>
      </c>
    </row>
    <row r="5" spans="2:6" x14ac:dyDescent="0.25">
      <c r="B5" s="22" t="s">
        <v>11</v>
      </c>
      <c r="C5" s="22" t="s">
        <v>19</v>
      </c>
      <c r="D5" s="15" t="s">
        <v>3</v>
      </c>
    </row>
    <row r="6" spans="2:6" x14ac:dyDescent="0.25">
      <c r="B6" s="19" t="s">
        <v>13</v>
      </c>
      <c r="C6" s="23" t="s">
        <v>4</v>
      </c>
      <c r="D6" s="17" t="s">
        <v>12</v>
      </c>
      <c r="E6" s="16"/>
      <c r="F6" s="16"/>
    </row>
    <row r="7" spans="2:6" x14ac:dyDescent="0.25">
      <c r="B7" s="20" t="s">
        <v>20</v>
      </c>
      <c r="C7" s="23" t="s">
        <v>5</v>
      </c>
      <c r="D7" s="17" t="s">
        <v>21</v>
      </c>
      <c r="E7" s="16"/>
      <c r="F7" s="16"/>
    </row>
    <row r="8" spans="2:6" x14ac:dyDescent="0.25">
      <c r="B8" s="20" t="s">
        <v>14</v>
      </c>
      <c r="C8" s="23" t="s">
        <v>6</v>
      </c>
      <c r="D8" s="17" t="s">
        <v>26</v>
      </c>
      <c r="E8" s="16"/>
      <c r="F8" s="16"/>
    </row>
    <row r="9" spans="2:6" x14ac:dyDescent="0.25">
      <c r="B9" s="20" t="s">
        <v>15</v>
      </c>
      <c r="C9" s="23" t="s">
        <v>7</v>
      </c>
      <c r="D9" s="17" t="s">
        <v>22</v>
      </c>
      <c r="E9" s="16"/>
      <c r="F9" s="16"/>
    </row>
    <row r="10" spans="2:6" x14ac:dyDescent="0.25">
      <c r="B10" s="20" t="s">
        <v>16</v>
      </c>
      <c r="C10" s="23" t="s">
        <v>8</v>
      </c>
      <c r="D10" s="17" t="s">
        <v>23</v>
      </c>
      <c r="E10" s="16"/>
      <c r="F10" s="16"/>
    </row>
    <row r="11" spans="2:6" x14ac:dyDescent="0.25">
      <c r="B11" s="20" t="s">
        <v>17</v>
      </c>
      <c r="C11" s="23" t="s">
        <v>9</v>
      </c>
      <c r="D11" s="17" t="s">
        <v>24</v>
      </c>
      <c r="E11" s="16"/>
      <c r="F11" s="16"/>
    </row>
    <row r="12" spans="2:6" x14ac:dyDescent="0.25">
      <c r="B12" s="21" t="s">
        <v>18</v>
      </c>
      <c r="C12" s="24" t="s">
        <v>10</v>
      </c>
      <c r="D12" s="18" t="s">
        <v>25</v>
      </c>
      <c r="E12" s="16"/>
      <c r="F12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20"/>
  <sheetViews>
    <sheetView showGridLines="0" workbookViewId="0">
      <selection activeCell="F37" sqref="F37"/>
    </sheetView>
  </sheetViews>
  <sheetFormatPr defaultRowHeight="15" x14ac:dyDescent="0.25"/>
  <cols>
    <col min="1" max="3" width="9.140625" style="255"/>
    <col min="5" max="5" width="37.140625" style="255" customWidth="1"/>
    <col min="6" max="6" width="14.7109375" style="255" customWidth="1"/>
    <col min="7" max="7" width="9.140625" style="255"/>
    <col min="8" max="8" width="23.5703125" style="255" customWidth="1"/>
    <col min="9" max="16384" width="9.140625" style="255"/>
  </cols>
  <sheetData>
    <row r="2" spans="5:9" ht="15" customHeight="1" x14ac:dyDescent="0.25">
      <c r="E2" s="257" t="s">
        <v>689</v>
      </c>
      <c r="F2" s="258" t="s">
        <v>703</v>
      </c>
    </row>
    <row r="3" spans="5:9" ht="15" customHeight="1" x14ac:dyDescent="0.25">
      <c r="E3" s="259" t="s">
        <v>672</v>
      </c>
      <c r="F3" s="260">
        <v>2030</v>
      </c>
      <c r="H3" s="255" t="s">
        <v>688</v>
      </c>
      <c r="I3" s="256" t="s">
        <v>690</v>
      </c>
    </row>
    <row r="4" spans="5:9" ht="15" customHeight="1" x14ac:dyDescent="0.25">
      <c r="E4" s="259" t="s">
        <v>673</v>
      </c>
      <c r="F4" s="260">
        <v>2020</v>
      </c>
      <c r="I4" s="256" t="s">
        <v>691</v>
      </c>
    </row>
    <row r="5" spans="5:9" ht="15" customHeight="1" x14ac:dyDescent="0.25">
      <c r="E5" s="259" t="s">
        <v>674</v>
      </c>
      <c r="F5" s="260">
        <v>2030</v>
      </c>
      <c r="I5" s="256" t="s">
        <v>692</v>
      </c>
    </row>
    <row r="6" spans="5:9" ht="15" customHeight="1" x14ac:dyDescent="0.25">
      <c r="E6" s="259" t="s">
        <v>675</v>
      </c>
      <c r="F6" s="260">
        <v>2020</v>
      </c>
      <c r="I6" s="256" t="s">
        <v>693</v>
      </c>
    </row>
    <row r="7" spans="5:9" ht="15" customHeight="1" x14ac:dyDescent="0.25">
      <c r="E7" s="259" t="s">
        <v>677</v>
      </c>
      <c r="F7" s="260">
        <v>2013</v>
      </c>
      <c r="I7" s="256" t="s">
        <v>694</v>
      </c>
    </row>
    <row r="8" spans="5:9" ht="15" customHeight="1" x14ac:dyDescent="0.25">
      <c r="E8" s="259" t="s">
        <v>704</v>
      </c>
      <c r="F8" s="260">
        <v>2020</v>
      </c>
      <c r="I8" s="256" t="s">
        <v>695</v>
      </c>
    </row>
    <row r="9" spans="5:9" ht="15" customHeight="1" x14ac:dyDescent="0.25">
      <c r="E9" s="259" t="s">
        <v>678</v>
      </c>
      <c r="F9" s="260">
        <v>2020</v>
      </c>
      <c r="I9" s="256" t="s">
        <v>696</v>
      </c>
    </row>
    <row r="10" spans="5:9" ht="30" customHeight="1" x14ac:dyDescent="0.25">
      <c r="E10" s="259" t="s">
        <v>679</v>
      </c>
      <c r="F10" s="260">
        <v>2013</v>
      </c>
      <c r="I10" s="256" t="s">
        <v>697</v>
      </c>
    </row>
    <row r="11" spans="5:9" ht="30" customHeight="1" x14ac:dyDescent="0.25">
      <c r="E11" s="259" t="s">
        <v>680</v>
      </c>
      <c r="F11" s="260">
        <v>2013</v>
      </c>
      <c r="I11" s="256" t="s">
        <v>698</v>
      </c>
    </row>
    <row r="12" spans="5:9" ht="15" customHeight="1" x14ac:dyDescent="0.25">
      <c r="E12" s="259" t="s">
        <v>681</v>
      </c>
      <c r="F12" s="260">
        <v>2013</v>
      </c>
      <c r="I12" s="256" t="s">
        <v>699</v>
      </c>
    </row>
    <row r="13" spans="5:9" ht="15" customHeight="1" x14ac:dyDescent="0.25">
      <c r="E13" s="259" t="s">
        <v>682</v>
      </c>
      <c r="F13" s="260">
        <v>2013</v>
      </c>
      <c r="I13" s="256" t="s">
        <v>700</v>
      </c>
    </row>
    <row r="14" spans="5:9" ht="15" customHeight="1" x14ac:dyDescent="0.25">
      <c r="E14" s="259" t="s">
        <v>683</v>
      </c>
      <c r="F14" s="260">
        <v>2020</v>
      </c>
      <c r="I14" s="256" t="s">
        <v>701</v>
      </c>
    </row>
    <row r="15" spans="5:9" ht="15" customHeight="1" x14ac:dyDescent="0.25">
      <c r="E15" s="259" t="s">
        <v>684</v>
      </c>
      <c r="F15" s="260">
        <v>2020</v>
      </c>
      <c r="I15" s="256" t="s">
        <v>702</v>
      </c>
    </row>
    <row r="16" spans="5:9" ht="15" customHeight="1" x14ac:dyDescent="0.25">
      <c r="E16" s="259" t="s">
        <v>685</v>
      </c>
      <c r="F16" s="260">
        <v>2020</v>
      </c>
      <c r="I16" s="254" t="s">
        <v>671</v>
      </c>
    </row>
    <row r="17" spans="5:11" ht="15" customHeight="1" x14ac:dyDescent="0.25">
      <c r="E17" s="259" t="s">
        <v>705</v>
      </c>
      <c r="F17" s="260">
        <v>2013</v>
      </c>
    </row>
    <row r="18" spans="5:11" ht="30" customHeight="1" x14ac:dyDescent="0.25">
      <c r="E18" s="259" t="s">
        <v>686</v>
      </c>
      <c r="F18" s="260">
        <v>2013</v>
      </c>
    </row>
    <row r="19" spans="5:11" ht="30" customHeight="1" x14ac:dyDescent="0.25">
      <c r="E19" s="261" t="s">
        <v>687</v>
      </c>
      <c r="F19" s="262">
        <v>2020</v>
      </c>
      <c r="J19" s="259" t="s">
        <v>676</v>
      </c>
      <c r="K19" s="260">
        <v>2030</v>
      </c>
    </row>
    <row r="20" spans="5:11" ht="30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Z57"/>
  <sheetViews>
    <sheetView topLeftCell="A22" zoomScaleNormal="100" workbookViewId="0">
      <selection activeCell="H43" sqref="H43"/>
    </sheetView>
  </sheetViews>
  <sheetFormatPr defaultRowHeight="15" x14ac:dyDescent="0.25"/>
  <cols>
    <col min="5" max="5" width="13.28515625" customWidth="1"/>
    <col min="7" max="7" width="23.42578125" customWidth="1"/>
    <col min="18" max="18" width="28.140625" customWidth="1"/>
    <col min="19" max="19" width="13.42578125" bestFit="1" customWidth="1"/>
    <col min="20" max="20" width="11.85546875" customWidth="1"/>
  </cols>
  <sheetData>
    <row r="3" spans="5:15" x14ac:dyDescent="0.25">
      <c r="E3" t="s">
        <v>309</v>
      </c>
      <c r="F3">
        <v>1778851</v>
      </c>
      <c r="H3">
        <v>195340</v>
      </c>
    </row>
    <row r="4" spans="5:15" x14ac:dyDescent="0.25">
      <c r="E4" t="s">
        <v>310</v>
      </c>
      <c r="F4">
        <v>173491</v>
      </c>
    </row>
    <row r="6" spans="5:15" x14ac:dyDescent="0.25">
      <c r="E6" t="s">
        <v>311</v>
      </c>
      <c r="F6">
        <v>259578</v>
      </c>
      <c r="G6">
        <f>SUM(F6:F7)</f>
        <v>296251</v>
      </c>
      <c r="H6">
        <f>F6/$H$3</f>
        <v>1.3288522576021295</v>
      </c>
      <c r="I6">
        <f>G6/$G$14</f>
        <v>0.15174149994365735</v>
      </c>
    </row>
    <row r="7" spans="5:15" x14ac:dyDescent="0.25">
      <c r="E7" t="s">
        <v>312</v>
      </c>
      <c r="F7">
        <v>36673</v>
      </c>
      <c r="H7">
        <f t="shared" ref="H7:H15" si="0">F7/$H$3</f>
        <v>0.18773932630285656</v>
      </c>
    </row>
    <row r="8" spans="5:15" x14ac:dyDescent="0.25">
      <c r="E8" t="s">
        <v>313</v>
      </c>
      <c r="F8">
        <v>275410</v>
      </c>
      <c r="G8">
        <f t="shared" ref="G8:G12" si="1">SUM(F8:F9)</f>
        <v>293883</v>
      </c>
      <c r="H8">
        <f t="shared" si="0"/>
        <v>1.4099006859834136</v>
      </c>
      <c r="I8">
        <f t="shared" ref="I8:I12" si="2">G8/$G$14</f>
        <v>0.1505285964534866</v>
      </c>
    </row>
    <row r="9" spans="5:15" x14ac:dyDescent="0.25">
      <c r="E9" t="s">
        <v>314</v>
      </c>
      <c r="F9">
        <v>18473</v>
      </c>
      <c r="H9">
        <f t="shared" si="0"/>
        <v>9.4568444762977377E-2</v>
      </c>
    </row>
    <row r="10" spans="5:15" x14ac:dyDescent="0.25">
      <c r="E10" t="s">
        <v>315</v>
      </c>
      <c r="F10">
        <v>631524</v>
      </c>
      <c r="G10">
        <f t="shared" si="1"/>
        <v>715200</v>
      </c>
      <c r="H10">
        <f t="shared" si="0"/>
        <v>3.2329476809665199</v>
      </c>
      <c r="I10">
        <f t="shared" si="2"/>
        <v>0.36632963520698242</v>
      </c>
    </row>
    <row r="11" spans="5:15" x14ac:dyDescent="0.25">
      <c r="E11" t="s">
        <v>316</v>
      </c>
      <c r="F11">
        <v>83676</v>
      </c>
      <c r="H11">
        <f t="shared" si="0"/>
        <v>0.42836080679840277</v>
      </c>
    </row>
    <row r="12" spans="5:15" x14ac:dyDescent="0.25">
      <c r="E12" t="s">
        <v>317</v>
      </c>
      <c r="F12">
        <v>612338</v>
      </c>
      <c r="G12">
        <f t="shared" si="1"/>
        <v>647006</v>
      </c>
      <c r="H12">
        <f t="shared" si="0"/>
        <v>3.1347291901300296</v>
      </c>
      <c r="I12">
        <f t="shared" si="2"/>
        <v>0.33140026839587367</v>
      </c>
    </row>
    <row r="13" spans="5:15" x14ac:dyDescent="0.25">
      <c r="E13" t="s">
        <v>318</v>
      </c>
      <c r="F13" s="206">
        <v>34668</v>
      </c>
      <c r="H13">
        <f t="shared" si="0"/>
        <v>0.17747517149585337</v>
      </c>
    </row>
    <row r="14" spans="5:15" x14ac:dyDescent="0.25">
      <c r="F14">
        <f>SUM(F6,F8,F10,F12)</f>
        <v>1778850</v>
      </c>
      <c r="G14">
        <f>SUM(F14:F15)</f>
        <v>1952340</v>
      </c>
      <c r="H14">
        <f t="shared" si="0"/>
        <v>9.1064298146820928</v>
      </c>
    </row>
    <row r="15" spans="5:15" x14ac:dyDescent="0.25">
      <c r="F15">
        <f>SUM(F7,F9,F11,F13)</f>
        <v>173490</v>
      </c>
      <c r="H15">
        <f t="shared" si="0"/>
        <v>0.88814374936009011</v>
      </c>
    </row>
    <row r="16" spans="5:15" x14ac:dyDescent="0.25">
      <c r="E16" s="1"/>
      <c r="F16" s="1" t="s">
        <v>519</v>
      </c>
      <c r="G16" s="1"/>
      <c r="H16" s="1"/>
      <c r="I16" s="1"/>
      <c r="J16" s="1"/>
      <c r="K16" s="1"/>
      <c r="L16" s="1"/>
      <c r="M16" s="1"/>
      <c r="N16" s="1"/>
      <c r="O16" s="1"/>
    </row>
    <row r="17" spans="5:26" x14ac:dyDescent="0.25">
      <c r="E17" s="1" t="s">
        <v>520</v>
      </c>
      <c r="F17" s="1" t="s">
        <v>521</v>
      </c>
      <c r="G17" s="1" t="s">
        <v>522</v>
      </c>
      <c r="H17" s="1" t="s">
        <v>523</v>
      </c>
      <c r="I17" s="1" t="s">
        <v>524</v>
      </c>
      <c r="J17" s="1" t="s">
        <v>525</v>
      </c>
      <c r="K17" s="1" t="s">
        <v>526</v>
      </c>
      <c r="L17" s="1" t="s">
        <v>527</v>
      </c>
      <c r="M17" s="1" t="s">
        <v>528</v>
      </c>
      <c r="N17" s="1" t="s">
        <v>529</v>
      </c>
      <c r="O17" s="1" t="s">
        <v>33</v>
      </c>
    </row>
    <row r="18" spans="5:26" x14ac:dyDescent="0.25">
      <c r="E18" s="1">
        <v>8001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205">
        <f t="shared" ref="N18:N33" si="3">SUM(F18,H18,J18,L18)</f>
        <v>0</v>
      </c>
      <c r="O18" s="205">
        <f t="shared" ref="O18:O33" si="4">SUM(G18,I18,K18,M18)</f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f>SUM(Q18,S18,U18,W18)</f>
        <v>0</v>
      </c>
      <c r="Z18" s="210">
        <f>SUM(R18,T18,V18,X18)</f>
        <v>0</v>
      </c>
    </row>
    <row r="19" spans="5:26" x14ac:dyDescent="0.25">
      <c r="E19" s="1">
        <v>8002</v>
      </c>
      <c r="F19" s="109">
        <v>0</v>
      </c>
      <c r="G19" s="109">
        <v>5018.45</v>
      </c>
      <c r="H19" s="109">
        <v>0</v>
      </c>
      <c r="I19" s="109">
        <v>11573.915999999999</v>
      </c>
      <c r="J19" s="109">
        <v>0</v>
      </c>
      <c r="K19" s="109">
        <v>2856.3344080000002</v>
      </c>
      <c r="L19" s="109">
        <v>9994.8628009999993</v>
      </c>
      <c r="M19" s="109">
        <v>9994.8628009999993</v>
      </c>
      <c r="N19" s="205">
        <f t="shared" si="3"/>
        <v>9994.8628009999993</v>
      </c>
      <c r="O19" s="205">
        <f t="shared" si="4"/>
        <v>29443.563208999996</v>
      </c>
      <c r="Q19">
        <v>0</v>
      </c>
      <c r="R19">
        <v>7918.45</v>
      </c>
      <c r="S19">
        <v>0</v>
      </c>
      <c r="T19">
        <v>16952.083113000001</v>
      </c>
      <c r="U19">
        <v>0</v>
      </c>
      <c r="V19">
        <v>2149.8909279999998</v>
      </c>
      <c r="W19">
        <v>13012.75495</v>
      </c>
      <c r="X19">
        <v>13012.75495</v>
      </c>
      <c r="Y19" s="210">
        <f t="shared" ref="Y19:Y33" si="5">SUM(Q19,S19,U19,W19)</f>
        <v>13012.75495</v>
      </c>
      <c r="Z19" s="210">
        <f t="shared" ref="Z19:Z33" si="6">SUM(R19,T19,V19,X19)</f>
        <v>40033.178991000001</v>
      </c>
    </row>
    <row r="20" spans="5:26" x14ac:dyDescent="0.25">
      <c r="E20" s="1">
        <v>8003</v>
      </c>
      <c r="F20" s="109">
        <v>0</v>
      </c>
      <c r="G20" s="109">
        <v>2298.25</v>
      </c>
      <c r="H20" s="109">
        <v>0</v>
      </c>
      <c r="I20" s="109">
        <v>0</v>
      </c>
      <c r="J20" s="109">
        <v>0</v>
      </c>
      <c r="K20" s="109">
        <v>1419.1355610000001</v>
      </c>
      <c r="L20" s="109">
        <v>3835.7</v>
      </c>
      <c r="M20" s="109">
        <v>3835.7</v>
      </c>
      <c r="N20" s="205">
        <f t="shared" si="3"/>
        <v>3835.7</v>
      </c>
      <c r="O20" s="205">
        <f t="shared" si="4"/>
        <v>7553.0855609999999</v>
      </c>
      <c r="Q20">
        <v>0</v>
      </c>
      <c r="R20">
        <v>2298.25</v>
      </c>
      <c r="S20">
        <v>0</v>
      </c>
      <c r="T20">
        <v>0</v>
      </c>
      <c r="U20">
        <v>0</v>
      </c>
      <c r="V20">
        <v>1186.175561</v>
      </c>
      <c r="W20">
        <v>3952.18</v>
      </c>
      <c r="X20">
        <v>3952.18</v>
      </c>
      <c r="Y20" s="210">
        <f t="shared" si="5"/>
        <v>3952.18</v>
      </c>
      <c r="Z20" s="210">
        <f t="shared" si="6"/>
        <v>7436.6055610000003</v>
      </c>
    </row>
    <row r="21" spans="5:26" x14ac:dyDescent="0.25">
      <c r="E21" s="1">
        <v>8004</v>
      </c>
      <c r="F21" s="109">
        <v>0</v>
      </c>
      <c r="G21" s="109">
        <v>1740</v>
      </c>
      <c r="H21" s="109">
        <v>0</v>
      </c>
      <c r="I21" s="109">
        <v>0</v>
      </c>
      <c r="J21" s="109">
        <v>0</v>
      </c>
      <c r="K21" s="109">
        <v>2060.89491</v>
      </c>
      <c r="L21" s="109">
        <v>541.10254499999996</v>
      </c>
      <c r="M21" s="109">
        <v>541.10254499999996</v>
      </c>
      <c r="N21" s="205">
        <f t="shared" si="3"/>
        <v>541.10254499999996</v>
      </c>
      <c r="O21" s="205">
        <f t="shared" si="4"/>
        <v>4341.9974549999997</v>
      </c>
      <c r="Q21">
        <v>0</v>
      </c>
      <c r="R21">
        <v>1740</v>
      </c>
      <c r="S21">
        <v>0</v>
      </c>
      <c r="T21">
        <v>0</v>
      </c>
      <c r="U21">
        <v>0</v>
      </c>
      <c r="V21">
        <v>1378.3249539999999</v>
      </c>
      <c r="W21">
        <v>361.88897200000002</v>
      </c>
      <c r="X21">
        <v>361.88897200000002</v>
      </c>
      <c r="Y21" s="210">
        <f t="shared" si="5"/>
        <v>361.88897200000002</v>
      </c>
      <c r="Z21" s="210">
        <f t="shared" si="6"/>
        <v>3480.2139259999999</v>
      </c>
    </row>
    <row r="22" spans="5:26" x14ac:dyDescent="0.25">
      <c r="E22" s="1">
        <v>8005</v>
      </c>
      <c r="F22" s="109">
        <v>106.61375099999999</v>
      </c>
      <c r="G22" s="109">
        <v>1450</v>
      </c>
      <c r="H22" s="109">
        <v>192.58724900000001</v>
      </c>
      <c r="I22" s="109">
        <v>0</v>
      </c>
      <c r="J22" s="109">
        <v>230.567081</v>
      </c>
      <c r="K22" s="109">
        <v>289.86027000000001</v>
      </c>
      <c r="L22" s="109">
        <v>73.821719000000002</v>
      </c>
      <c r="M22" s="109">
        <v>73.821719000000002</v>
      </c>
      <c r="N22" s="205">
        <f t="shared" si="3"/>
        <v>603.58980000000008</v>
      </c>
      <c r="O22" s="205">
        <f t="shared" si="4"/>
        <v>1813.6819890000002</v>
      </c>
      <c r="Q22">
        <v>106.61375099999999</v>
      </c>
      <c r="R22">
        <v>1450</v>
      </c>
      <c r="S22">
        <v>192.58724900000001</v>
      </c>
      <c r="T22">
        <v>0</v>
      </c>
      <c r="U22">
        <v>230.567081</v>
      </c>
      <c r="V22">
        <v>289.86027000000001</v>
      </c>
      <c r="W22">
        <v>73.821719000000002</v>
      </c>
      <c r="X22">
        <v>73.821719000000002</v>
      </c>
      <c r="Y22" s="210">
        <f t="shared" si="5"/>
        <v>603.58980000000008</v>
      </c>
      <c r="Z22" s="210">
        <f t="shared" si="6"/>
        <v>1813.6819890000002</v>
      </c>
    </row>
    <row r="23" spans="5:26" x14ac:dyDescent="0.25">
      <c r="E23" s="1">
        <v>8006</v>
      </c>
      <c r="F23" s="109">
        <v>874.84044400000005</v>
      </c>
      <c r="G23" s="109">
        <v>443.7</v>
      </c>
      <c r="H23" s="109">
        <v>1209.606307</v>
      </c>
      <c r="I23" s="109">
        <v>0</v>
      </c>
      <c r="J23" s="109">
        <v>2153.625841</v>
      </c>
      <c r="K23" s="109">
        <v>1468.14</v>
      </c>
      <c r="L23" s="109">
        <v>950.06650000000002</v>
      </c>
      <c r="M23" s="109">
        <v>950.06650000000002</v>
      </c>
      <c r="N23" s="205">
        <f t="shared" si="3"/>
        <v>5188.1390920000003</v>
      </c>
      <c r="O23" s="205">
        <f t="shared" si="4"/>
        <v>2861.9065000000001</v>
      </c>
      <c r="Q23">
        <v>885.321775</v>
      </c>
      <c r="R23">
        <v>639.45000000000005</v>
      </c>
      <c r="S23">
        <v>1290.1098850000001</v>
      </c>
      <c r="T23">
        <v>0</v>
      </c>
      <c r="U23">
        <v>2125.810457</v>
      </c>
      <c r="V23">
        <v>1468.14</v>
      </c>
      <c r="W23">
        <v>950.06650000000002</v>
      </c>
      <c r="X23">
        <v>950.06650000000002</v>
      </c>
      <c r="Y23" s="210">
        <f t="shared" si="5"/>
        <v>5251.3086169999997</v>
      </c>
      <c r="Z23" s="210">
        <f t="shared" si="6"/>
        <v>3057.6565000000001</v>
      </c>
    </row>
    <row r="24" spans="5:26" x14ac:dyDescent="0.25">
      <c r="E24" s="1">
        <v>8007</v>
      </c>
      <c r="F24" s="109">
        <v>0</v>
      </c>
      <c r="G24" s="109">
        <v>10.082293999999999</v>
      </c>
      <c r="H24" s="109">
        <v>0</v>
      </c>
      <c r="I24" s="109">
        <v>0</v>
      </c>
      <c r="J24" s="109">
        <v>0</v>
      </c>
      <c r="K24" s="109">
        <v>0</v>
      </c>
      <c r="L24" s="109">
        <v>5.2010730000000001</v>
      </c>
      <c r="M24" s="109">
        <v>5.2010730000000001</v>
      </c>
      <c r="N24" s="205">
        <f t="shared" si="3"/>
        <v>5.2010730000000001</v>
      </c>
      <c r="O24" s="205">
        <f t="shared" si="4"/>
        <v>15.283366999999998</v>
      </c>
      <c r="Q24">
        <v>0</v>
      </c>
      <c r="R24">
        <v>281.28023300000001</v>
      </c>
      <c r="S24">
        <v>0</v>
      </c>
      <c r="T24">
        <v>0</v>
      </c>
      <c r="U24">
        <v>0</v>
      </c>
      <c r="V24">
        <v>709.50513999999998</v>
      </c>
      <c r="W24">
        <v>972.48239999999998</v>
      </c>
      <c r="X24">
        <v>972.48239999999998</v>
      </c>
      <c r="Y24" s="210">
        <f t="shared" si="5"/>
        <v>972.48239999999998</v>
      </c>
      <c r="Z24" s="210">
        <f t="shared" si="6"/>
        <v>1963.267773</v>
      </c>
    </row>
    <row r="25" spans="5:26" x14ac:dyDescent="0.25">
      <c r="E25" s="1">
        <v>8008</v>
      </c>
      <c r="F25" s="109">
        <v>0</v>
      </c>
      <c r="G25" s="109">
        <v>3292.5891839999999</v>
      </c>
      <c r="H25" s="109">
        <v>0</v>
      </c>
      <c r="I25" s="109">
        <v>0</v>
      </c>
      <c r="J25" s="109">
        <v>0</v>
      </c>
      <c r="K25" s="109">
        <v>8504.588898</v>
      </c>
      <c r="L25" s="109">
        <v>2283.4935919999998</v>
      </c>
      <c r="M25" s="109">
        <v>2283.4935919999998</v>
      </c>
      <c r="N25" s="205">
        <f t="shared" si="3"/>
        <v>2283.4935919999998</v>
      </c>
      <c r="O25" s="205">
        <f t="shared" si="4"/>
        <v>14080.671674000001</v>
      </c>
      <c r="Q25">
        <v>0</v>
      </c>
      <c r="R25">
        <v>3039.3891859999999</v>
      </c>
      <c r="S25">
        <v>0</v>
      </c>
      <c r="T25">
        <v>0</v>
      </c>
      <c r="U25">
        <v>0</v>
      </c>
      <c r="V25">
        <v>7852.0831989999997</v>
      </c>
      <c r="W25">
        <v>2107.995973</v>
      </c>
      <c r="X25">
        <v>2107.995973</v>
      </c>
      <c r="Y25" s="210">
        <f t="shared" si="5"/>
        <v>2107.995973</v>
      </c>
      <c r="Z25" s="210">
        <f t="shared" si="6"/>
        <v>12999.468357999998</v>
      </c>
    </row>
    <row r="26" spans="5:26" x14ac:dyDescent="0.25">
      <c r="E26" s="1">
        <v>8009</v>
      </c>
      <c r="F26" s="109">
        <v>0</v>
      </c>
      <c r="G26" s="109">
        <v>1508.02313</v>
      </c>
      <c r="H26" s="109">
        <v>0</v>
      </c>
      <c r="I26" s="109">
        <v>0</v>
      </c>
      <c r="J26" s="109">
        <v>0</v>
      </c>
      <c r="K26" s="109">
        <v>0</v>
      </c>
      <c r="L26" s="109">
        <v>777.93193199999996</v>
      </c>
      <c r="M26" s="109">
        <v>777.93193199999996</v>
      </c>
      <c r="N26" s="205">
        <f t="shared" si="3"/>
        <v>777.93193199999996</v>
      </c>
      <c r="O26" s="205">
        <f t="shared" si="4"/>
        <v>2285.955062</v>
      </c>
      <c r="Q26">
        <v>0</v>
      </c>
      <c r="R26">
        <v>1406.4011660000001</v>
      </c>
      <c r="S26">
        <v>0</v>
      </c>
      <c r="T26">
        <v>0</v>
      </c>
      <c r="U26">
        <v>0</v>
      </c>
      <c r="V26">
        <v>0</v>
      </c>
      <c r="W26">
        <v>725.50901499999998</v>
      </c>
      <c r="X26">
        <v>725.50901499999998</v>
      </c>
      <c r="Y26" s="210">
        <f t="shared" si="5"/>
        <v>725.50901499999998</v>
      </c>
      <c r="Z26" s="210">
        <f t="shared" si="6"/>
        <v>2131.9101810000002</v>
      </c>
    </row>
    <row r="27" spans="5:26" x14ac:dyDescent="0.25">
      <c r="E27" s="1">
        <v>8010</v>
      </c>
      <c r="F27" s="109">
        <v>589.48874000000001</v>
      </c>
      <c r="G27" s="109">
        <v>1122.3</v>
      </c>
      <c r="H27" s="109">
        <v>1064.854034</v>
      </c>
      <c r="I27" s="109">
        <v>0</v>
      </c>
      <c r="J27" s="109">
        <v>1274.8518979999999</v>
      </c>
      <c r="K27" s="109">
        <v>1232.05</v>
      </c>
      <c r="L27" s="109">
        <v>2664.0509999999999</v>
      </c>
      <c r="M27" s="109">
        <v>2664.0509999999999</v>
      </c>
      <c r="N27" s="205">
        <f t="shared" si="3"/>
        <v>5593.2456719999991</v>
      </c>
      <c r="O27" s="205">
        <f t="shared" si="4"/>
        <v>5018.4009999999998</v>
      </c>
      <c r="Q27">
        <v>589.48874000000001</v>
      </c>
      <c r="R27">
        <v>1164.3499999999999</v>
      </c>
      <c r="S27">
        <v>1064.854034</v>
      </c>
      <c r="T27">
        <v>0</v>
      </c>
      <c r="U27">
        <v>1274.8518979999999</v>
      </c>
      <c r="V27">
        <v>1326.1167829999999</v>
      </c>
      <c r="W27">
        <v>2732.4765000000002</v>
      </c>
      <c r="X27">
        <v>2732.4765000000002</v>
      </c>
      <c r="Y27" s="210">
        <f t="shared" si="5"/>
        <v>5661.6711720000003</v>
      </c>
      <c r="Z27" s="210">
        <f t="shared" si="6"/>
        <v>5222.9432830000005</v>
      </c>
    </row>
    <row r="28" spans="5:26" x14ac:dyDescent="0.25">
      <c r="E28" s="1">
        <v>8011</v>
      </c>
      <c r="F28" s="109">
        <v>306.90316200000001</v>
      </c>
      <c r="G28" s="109">
        <v>14087.275705</v>
      </c>
      <c r="H28" s="109">
        <v>554.39069099999995</v>
      </c>
      <c r="I28" s="109">
        <v>0</v>
      </c>
      <c r="J28" s="109">
        <v>663.72103700000002</v>
      </c>
      <c r="K28" s="109">
        <v>11155.11</v>
      </c>
      <c r="L28" s="109">
        <v>12811.66325</v>
      </c>
      <c r="M28" s="109">
        <v>12811.66325</v>
      </c>
      <c r="N28" s="205">
        <f t="shared" si="3"/>
        <v>14336.67814</v>
      </c>
      <c r="O28" s="205">
        <f t="shared" si="4"/>
        <v>38054.048954999998</v>
      </c>
      <c r="Q28">
        <v>306.90316200000001</v>
      </c>
      <c r="R28">
        <v>16281.57739</v>
      </c>
      <c r="S28">
        <v>554.39069099999995</v>
      </c>
      <c r="T28">
        <v>0</v>
      </c>
      <c r="U28">
        <v>663.72103700000002</v>
      </c>
      <c r="V28">
        <v>12877.272499999999</v>
      </c>
      <c r="W28">
        <v>14781.070750000001</v>
      </c>
      <c r="X28">
        <v>14781.070750000001</v>
      </c>
      <c r="Y28" s="210">
        <f t="shared" si="5"/>
        <v>16306.085640000001</v>
      </c>
      <c r="Z28" s="210">
        <f t="shared" si="6"/>
        <v>43939.920639999997</v>
      </c>
    </row>
    <row r="29" spans="5:26" x14ac:dyDescent="0.25">
      <c r="E29" s="1">
        <v>8012</v>
      </c>
      <c r="F29" s="109">
        <v>812.36205800000005</v>
      </c>
      <c r="G29" s="109">
        <v>7274.65</v>
      </c>
      <c r="H29" s="109">
        <v>1467.4529910000001</v>
      </c>
      <c r="I29" s="109">
        <v>0</v>
      </c>
      <c r="J29" s="109">
        <v>1756.846638</v>
      </c>
      <c r="K29" s="109">
        <v>9711.2839499999991</v>
      </c>
      <c r="L29" s="109">
        <v>3317.7653329999998</v>
      </c>
      <c r="M29" s="109">
        <v>3317.7653329999998</v>
      </c>
      <c r="N29" s="205">
        <f t="shared" si="3"/>
        <v>7354.4270200000001</v>
      </c>
      <c r="O29" s="205">
        <f t="shared" si="4"/>
        <v>20303.699282999998</v>
      </c>
      <c r="Q29">
        <v>897.50262099999998</v>
      </c>
      <c r="R29">
        <v>7519.7</v>
      </c>
      <c r="S29">
        <v>1621.251131</v>
      </c>
      <c r="T29">
        <v>0</v>
      </c>
      <c r="U29">
        <v>1940.9750200000001</v>
      </c>
      <c r="V29">
        <v>12085.026856</v>
      </c>
      <c r="W29">
        <v>3450.5410000000002</v>
      </c>
      <c r="X29">
        <v>3450.5410000000002</v>
      </c>
      <c r="Y29" s="210">
        <f t="shared" si="5"/>
        <v>7910.2697720000006</v>
      </c>
      <c r="Z29" s="210">
        <f t="shared" si="6"/>
        <v>23055.267856000002</v>
      </c>
    </row>
    <row r="30" spans="5:26" x14ac:dyDescent="0.25">
      <c r="E30" s="1">
        <v>8013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205">
        <f t="shared" si="3"/>
        <v>0</v>
      </c>
      <c r="O30" s="205">
        <f t="shared" si="4"/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210">
        <f t="shared" si="5"/>
        <v>0</v>
      </c>
      <c r="Z30" s="210">
        <f t="shared" si="6"/>
        <v>0</v>
      </c>
    </row>
    <row r="31" spans="5:26" x14ac:dyDescent="0.25">
      <c r="E31" s="1">
        <v>8014</v>
      </c>
      <c r="F31" s="109">
        <v>0</v>
      </c>
      <c r="G31" s="109">
        <v>4334.3782259999998</v>
      </c>
      <c r="H31" s="109">
        <v>0</v>
      </c>
      <c r="I31" s="109">
        <v>0</v>
      </c>
      <c r="J31" s="109">
        <v>0</v>
      </c>
      <c r="K31" s="109">
        <v>285.308742</v>
      </c>
      <c r="L31" s="109">
        <v>268.16278399999999</v>
      </c>
      <c r="M31" s="109">
        <v>268.16278399999999</v>
      </c>
      <c r="N31" s="205">
        <f t="shared" si="3"/>
        <v>268.16278399999999</v>
      </c>
      <c r="O31" s="205">
        <f t="shared" si="4"/>
        <v>4887.8497520000001</v>
      </c>
      <c r="Q31">
        <v>0</v>
      </c>
      <c r="R31">
        <v>4979.2911290000002</v>
      </c>
      <c r="S31">
        <v>0</v>
      </c>
      <c r="T31">
        <v>0</v>
      </c>
      <c r="U31">
        <v>0</v>
      </c>
      <c r="V31">
        <v>247.45584400000001</v>
      </c>
      <c r="W31">
        <v>232.5847</v>
      </c>
      <c r="X31">
        <v>232.5847</v>
      </c>
      <c r="Y31" s="210">
        <f t="shared" si="5"/>
        <v>232.5847</v>
      </c>
      <c r="Z31" s="210">
        <f t="shared" si="6"/>
        <v>5459.3316730000006</v>
      </c>
    </row>
    <row r="32" spans="5:26" x14ac:dyDescent="0.25">
      <c r="E32" s="1">
        <v>8015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205">
        <f t="shared" si="3"/>
        <v>0</v>
      </c>
      <c r="O32" s="205">
        <f t="shared" si="4"/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210">
        <f t="shared" si="5"/>
        <v>0</v>
      </c>
      <c r="Z32" s="210">
        <f t="shared" si="6"/>
        <v>0</v>
      </c>
    </row>
    <row r="33" spans="5:26" x14ac:dyDescent="0.25">
      <c r="E33" s="1">
        <v>8016</v>
      </c>
      <c r="F33" s="109">
        <v>0</v>
      </c>
      <c r="G33" s="109">
        <v>2291</v>
      </c>
      <c r="H33" s="109">
        <v>0</v>
      </c>
      <c r="I33" s="109">
        <v>0</v>
      </c>
      <c r="J33" s="109">
        <v>0</v>
      </c>
      <c r="K33" s="109">
        <v>10669.415000000001</v>
      </c>
      <c r="L33" s="109">
        <v>5073.4008000000003</v>
      </c>
      <c r="M33" s="109">
        <v>5073.4008000000003</v>
      </c>
      <c r="N33" s="205">
        <f t="shared" si="3"/>
        <v>5073.4008000000003</v>
      </c>
      <c r="O33" s="205">
        <f t="shared" si="4"/>
        <v>18033.8158</v>
      </c>
      <c r="Q33">
        <v>0</v>
      </c>
      <c r="R33">
        <v>2582.4499999999998</v>
      </c>
      <c r="S33">
        <v>0</v>
      </c>
      <c r="T33">
        <v>0</v>
      </c>
      <c r="U33">
        <v>0</v>
      </c>
      <c r="V33">
        <v>12027.086418000001</v>
      </c>
      <c r="W33">
        <v>5718.6417600000004</v>
      </c>
      <c r="X33">
        <v>5718.6417600000004</v>
      </c>
      <c r="Y33" s="210">
        <f t="shared" si="5"/>
        <v>5718.6417600000004</v>
      </c>
      <c r="Z33" s="210">
        <f t="shared" si="6"/>
        <v>20328.178178000002</v>
      </c>
    </row>
    <row r="38" spans="5:26" x14ac:dyDescent="0.25">
      <c r="F38" s="210" t="s">
        <v>669</v>
      </c>
      <c r="Q38" s="210" t="s">
        <v>670</v>
      </c>
    </row>
    <row r="39" spans="5:26" ht="15.75" thickBot="1" x14ac:dyDescent="0.3"/>
    <row r="40" spans="5:26" ht="15.75" thickBot="1" x14ac:dyDescent="0.3">
      <c r="F40" s="241" t="s">
        <v>520</v>
      </c>
      <c r="G40" s="242" t="s">
        <v>650</v>
      </c>
      <c r="H40" s="242" t="s">
        <v>651</v>
      </c>
      <c r="I40" s="243" t="s">
        <v>652</v>
      </c>
      <c r="Q40" s="241" t="s">
        <v>520</v>
      </c>
      <c r="R40" s="242" t="s">
        <v>650</v>
      </c>
      <c r="S40" s="242" t="s">
        <v>651</v>
      </c>
      <c r="T40" s="243" t="s">
        <v>652</v>
      </c>
    </row>
    <row r="41" spans="5:26" x14ac:dyDescent="0.25">
      <c r="F41" s="244">
        <v>8001</v>
      </c>
      <c r="G41" s="245" t="s">
        <v>653</v>
      </c>
      <c r="H41" s="246" t="s">
        <v>654</v>
      </c>
      <c r="I41" s="247" t="s">
        <v>654</v>
      </c>
      <c r="Q41" s="244">
        <v>8001</v>
      </c>
      <c r="R41" s="245" t="s">
        <v>653</v>
      </c>
      <c r="S41" s="246" t="s">
        <v>654</v>
      </c>
      <c r="T41" s="247" t="s">
        <v>654</v>
      </c>
    </row>
    <row r="42" spans="5:26" x14ac:dyDescent="0.25">
      <c r="F42" s="244">
        <v>8002</v>
      </c>
      <c r="G42" s="245" t="s">
        <v>655</v>
      </c>
      <c r="H42" s="248">
        <v>9995</v>
      </c>
      <c r="I42" s="249">
        <v>29444</v>
      </c>
      <c r="Q42" s="244">
        <v>8002</v>
      </c>
      <c r="R42" s="245" t="s">
        <v>655</v>
      </c>
      <c r="S42" s="248">
        <f>Y19</f>
        <v>13012.75495</v>
      </c>
      <c r="T42" s="249">
        <f t="shared" ref="T42:T56" si="7">Z19</f>
        <v>40033.178991000001</v>
      </c>
    </row>
    <row r="43" spans="5:26" x14ac:dyDescent="0.25">
      <c r="F43" s="244">
        <v>8003</v>
      </c>
      <c r="G43" s="245" t="s">
        <v>656</v>
      </c>
      <c r="H43" s="248">
        <v>3836</v>
      </c>
      <c r="I43" s="249">
        <v>7553</v>
      </c>
      <c r="Q43" s="244">
        <v>8003</v>
      </c>
      <c r="R43" s="245" t="s">
        <v>656</v>
      </c>
      <c r="S43" s="248">
        <f t="shared" ref="S43:S56" si="8">Y20</f>
        <v>3952.18</v>
      </c>
      <c r="T43" s="249">
        <f t="shared" si="7"/>
        <v>7436.6055610000003</v>
      </c>
    </row>
    <row r="44" spans="5:26" x14ac:dyDescent="0.25">
      <c r="F44" s="244">
        <v>8004</v>
      </c>
      <c r="G44" s="245" t="s">
        <v>657</v>
      </c>
      <c r="H44" s="246">
        <v>541</v>
      </c>
      <c r="I44" s="249">
        <v>4342</v>
      </c>
      <c r="Q44" s="244">
        <v>8004</v>
      </c>
      <c r="R44" s="245" t="s">
        <v>657</v>
      </c>
      <c r="S44" s="248">
        <f t="shared" si="8"/>
        <v>361.88897200000002</v>
      </c>
      <c r="T44" s="249">
        <f t="shared" si="7"/>
        <v>3480.2139259999999</v>
      </c>
    </row>
    <row r="45" spans="5:26" x14ac:dyDescent="0.25">
      <c r="F45" s="244">
        <v>8005</v>
      </c>
      <c r="G45" s="245" t="s">
        <v>658</v>
      </c>
      <c r="H45" s="246">
        <v>604</v>
      </c>
      <c r="I45" s="249">
        <v>1814</v>
      </c>
      <c r="Q45" s="244">
        <v>8005</v>
      </c>
      <c r="R45" s="245" t="s">
        <v>658</v>
      </c>
      <c r="S45" s="248">
        <f t="shared" si="8"/>
        <v>603.58980000000008</v>
      </c>
      <c r="T45" s="249">
        <f t="shared" si="7"/>
        <v>1813.6819890000002</v>
      </c>
    </row>
    <row r="46" spans="5:26" x14ac:dyDescent="0.25">
      <c r="F46" s="244">
        <v>8006</v>
      </c>
      <c r="G46" s="245" t="s">
        <v>659</v>
      </c>
      <c r="H46" s="248">
        <v>5188</v>
      </c>
      <c r="I46" s="249">
        <v>2862</v>
      </c>
      <c r="Q46" s="244">
        <v>8006</v>
      </c>
      <c r="R46" s="245" t="s">
        <v>659</v>
      </c>
      <c r="S46" s="248">
        <f t="shared" si="8"/>
        <v>5251.3086169999997</v>
      </c>
      <c r="T46" s="249">
        <f t="shared" si="7"/>
        <v>3057.6565000000001</v>
      </c>
    </row>
    <row r="47" spans="5:26" x14ac:dyDescent="0.25">
      <c r="F47" s="244">
        <v>8007</v>
      </c>
      <c r="G47" s="245" t="s">
        <v>660</v>
      </c>
      <c r="H47" s="246">
        <v>5</v>
      </c>
      <c r="I47" s="247">
        <v>15</v>
      </c>
      <c r="Q47" s="244">
        <v>8007</v>
      </c>
      <c r="R47" s="245" t="s">
        <v>660</v>
      </c>
      <c r="S47" s="248">
        <f t="shared" si="8"/>
        <v>972.48239999999998</v>
      </c>
      <c r="T47" s="249">
        <f t="shared" si="7"/>
        <v>1963.267773</v>
      </c>
    </row>
    <row r="48" spans="5:26" x14ac:dyDescent="0.25">
      <c r="F48" s="244">
        <v>8008</v>
      </c>
      <c r="G48" s="245" t="s">
        <v>660</v>
      </c>
      <c r="H48" s="248">
        <v>2283</v>
      </c>
      <c r="I48" s="249">
        <v>14081</v>
      </c>
      <c r="Q48" s="244">
        <v>8008</v>
      </c>
      <c r="R48" s="245" t="s">
        <v>660</v>
      </c>
      <c r="S48" s="248">
        <f t="shared" si="8"/>
        <v>2107.995973</v>
      </c>
      <c r="T48" s="249">
        <f t="shared" si="7"/>
        <v>12999.468357999998</v>
      </c>
    </row>
    <row r="49" spans="6:20" x14ac:dyDescent="0.25">
      <c r="F49" s="244">
        <v>8009</v>
      </c>
      <c r="G49" s="245" t="s">
        <v>660</v>
      </c>
      <c r="H49" s="246">
        <v>778</v>
      </c>
      <c r="I49" s="249">
        <v>2286</v>
      </c>
      <c r="Q49" s="244">
        <v>8009</v>
      </c>
      <c r="R49" s="245" t="s">
        <v>660</v>
      </c>
      <c r="S49" s="248">
        <f t="shared" si="8"/>
        <v>725.50901499999998</v>
      </c>
      <c r="T49" s="249">
        <f t="shared" si="7"/>
        <v>2131.9101810000002</v>
      </c>
    </row>
    <row r="50" spans="6:20" x14ac:dyDescent="0.25">
      <c r="F50" s="244">
        <v>8010</v>
      </c>
      <c r="G50" s="245" t="s">
        <v>661</v>
      </c>
      <c r="H50" s="248">
        <v>5593</v>
      </c>
      <c r="I50" s="249">
        <v>5018</v>
      </c>
      <c r="Q50" s="244">
        <v>8010</v>
      </c>
      <c r="R50" s="245" t="s">
        <v>661</v>
      </c>
      <c r="S50" s="248">
        <f t="shared" si="8"/>
        <v>5661.6711720000003</v>
      </c>
      <c r="T50" s="249">
        <f t="shared" si="7"/>
        <v>5222.9432830000005</v>
      </c>
    </row>
    <row r="51" spans="6:20" x14ac:dyDescent="0.25">
      <c r="F51" s="244">
        <v>8011</v>
      </c>
      <c r="G51" s="245" t="s">
        <v>662</v>
      </c>
      <c r="H51" s="248">
        <v>14337</v>
      </c>
      <c r="I51" s="249">
        <v>38054</v>
      </c>
      <c r="Q51" s="244">
        <v>8011</v>
      </c>
      <c r="R51" s="245" t="s">
        <v>662</v>
      </c>
      <c r="S51" s="248">
        <f t="shared" si="8"/>
        <v>16306.085640000001</v>
      </c>
      <c r="T51" s="249">
        <f t="shared" si="7"/>
        <v>43939.920639999997</v>
      </c>
    </row>
    <row r="52" spans="6:20" x14ac:dyDescent="0.25">
      <c r="F52" s="244">
        <v>8012</v>
      </c>
      <c r="G52" s="245" t="s">
        <v>663</v>
      </c>
      <c r="H52" s="248">
        <v>7354</v>
      </c>
      <c r="I52" s="249">
        <v>20304</v>
      </c>
      <c r="Q52" s="244">
        <v>8012</v>
      </c>
      <c r="R52" s="245" t="s">
        <v>663</v>
      </c>
      <c r="S52" s="248">
        <f t="shared" si="8"/>
        <v>7910.2697720000006</v>
      </c>
      <c r="T52" s="249">
        <f t="shared" si="7"/>
        <v>23055.267856000002</v>
      </c>
    </row>
    <row r="53" spans="6:20" x14ac:dyDescent="0.25">
      <c r="F53" s="244">
        <v>8013</v>
      </c>
      <c r="G53" s="245" t="s">
        <v>664</v>
      </c>
      <c r="H53" s="246" t="s">
        <v>654</v>
      </c>
      <c r="I53" s="247" t="s">
        <v>654</v>
      </c>
      <c r="Q53" s="244">
        <v>8013</v>
      </c>
      <c r="R53" s="245" t="s">
        <v>664</v>
      </c>
      <c r="S53" s="248" t="s">
        <v>654</v>
      </c>
      <c r="T53" s="249" t="s">
        <v>654</v>
      </c>
    </row>
    <row r="54" spans="6:20" x14ac:dyDescent="0.25">
      <c r="F54" s="244">
        <v>8014</v>
      </c>
      <c r="G54" s="245" t="s">
        <v>665</v>
      </c>
      <c r="H54" s="246">
        <v>268</v>
      </c>
      <c r="I54" s="249">
        <v>4888</v>
      </c>
      <c r="Q54" s="244">
        <v>8014</v>
      </c>
      <c r="R54" s="245" t="s">
        <v>665</v>
      </c>
      <c r="S54" s="248">
        <f t="shared" si="8"/>
        <v>232.5847</v>
      </c>
      <c r="T54" s="249">
        <f t="shared" si="7"/>
        <v>5459.3316730000006</v>
      </c>
    </row>
    <row r="55" spans="6:20" x14ac:dyDescent="0.25">
      <c r="F55" s="244">
        <v>8015</v>
      </c>
      <c r="G55" s="245" t="s">
        <v>666</v>
      </c>
      <c r="H55" s="246" t="s">
        <v>654</v>
      </c>
      <c r="I55" s="247" t="s">
        <v>654</v>
      </c>
      <c r="Q55" s="244">
        <v>8015</v>
      </c>
      <c r="R55" s="245" t="s">
        <v>666</v>
      </c>
      <c r="S55" s="248" t="s">
        <v>654</v>
      </c>
      <c r="T55" s="249" t="s">
        <v>654</v>
      </c>
    </row>
    <row r="56" spans="6:20" ht="15.75" thickBot="1" x14ac:dyDescent="0.3">
      <c r="F56" s="250">
        <v>8016</v>
      </c>
      <c r="G56" s="251" t="s">
        <v>667</v>
      </c>
      <c r="H56" s="252">
        <v>5073</v>
      </c>
      <c r="I56" s="253">
        <v>18034</v>
      </c>
      <c r="Q56" s="250">
        <v>8016</v>
      </c>
      <c r="R56" s="251" t="s">
        <v>667</v>
      </c>
      <c r="S56" s="252">
        <f t="shared" si="8"/>
        <v>5718.6417600000004</v>
      </c>
      <c r="T56" s="253">
        <f t="shared" si="7"/>
        <v>20328.178178000002</v>
      </c>
    </row>
    <row r="57" spans="6:20" x14ac:dyDescent="0.25">
      <c r="F57" s="309" t="s">
        <v>668</v>
      </c>
      <c r="G57" s="309"/>
      <c r="H57" s="309"/>
      <c r="I57" s="309"/>
    </row>
  </sheetData>
  <mergeCells count="1">
    <mergeCell ref="F57:I57"/>
  </mergeCells>
  <pageMargins left="0.7" right="0.7" top="0.75" bottom="0.75" header="0.3" footer="0.3"/>
  <pageSetup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56"/>
  <sheetViews>
    <sheetView zoomScaleNormal="100" workbookViewId="0">
      <selection activeCell="L18" sqref="L18"/>
    </sheetView>
  </sheetViews>
  <sheetFormatPr defaultRowHeight="15" x14ac:dyDescent="0.25"/>
  <cols>
    <col min="1" max="2" width="9.140625" style="1"/>
    <col min="3" max="3" width="20.5703125" style="1" customWidth="1"/>
    <col min="4" max="4" width="26.42578125" style="1" bestFit="1" customWidth="1"/>
    <col min="5" max="5" width="12.85546875" style="1" bestFit="1" customWidth="1"/>
    <col min="6" max="6" width="12" style="1" bestFit="1" customWidth="1"/>
    <col min="7" max="16384" width="9.140625" style="1"/>
  </cols>
  <sheetData>
    <row r="2" spans="3:6" x14ac:dyDescent="0.25">
      <c r="C2" s="16" t="s">
        <v>180</v>
      </c>
      <c r="D2" s="27"/>
      <c r="E2" s="27"/>
      <c r="F2" s="26"/>
    </row>
    <row r="3" spans="3:6" x14ac:dyDescent="0.25">
      <c r="C3" s="27"/>
      <c r="D3" s="27"/>
      <c r="E3" s="27"/>
      <c r="F3" s="27"/>
    </row>
    <row r="4" spans="3:6" ht="30" x14ac:dyDescent="0.25">
      <c r="C4" s="28" t="s">
        <v>32</v>
      </c>
      <c r="D4" s="85" t="s">
        <v>3</v>
      </c>
      <c r="E4" s="29" t="s">
        <v>127</v>
      </c>
      <c r="F4" s="30" t="s">
        <v>128</v>
      </c>
    </row>
    <row r="5" spans="3:6" x14ac:dyDescent="0.25">
      <c r="C5" s="86">
        <v>10001</v>
      </c>
      <c r="D5" s="87" t="s">
        <v>129</v>
      </c>
      <c r="E5" s="31">
        <v>19550.150000000001</v>
      </c>
      <c r="F5" s="32">
        <v>19550.150000000001</v>
      </c>
    </row>
    <row r="6" spans="3:6" x14ac:dyDescent="0.25">
      <c r="C6" s="86">
        <v>10002</v>
      </c>
      <c r="D6" s="87" t="s">
        <v>130</v>
      </c>
      <c r="E6" s="31">
        <v>720.8</v>
      </c>
      <c r="F6" s="32">
        <v>720.8</v>
      </c>
    </row>
    <row r="7" spans="3:6" x14ac:dyDescent="0.25">
      <c r="C7" s="86">
        <v>10003</v>
      </c>
      <c r="D7" s="87" t="s">
        <v>131</v>
      </c>
      <c r="E7" s="31">
        <v>720.8</v>
      </c>
      <c r="F7" s="32">
        <v>720.8</v>
      </c>
    </row>
    <row r="8" spans="3:6" x14ac:dyDescent="0.25">
      <c r="C8" s="86">
        <v>10004</v>
      </c>
      <c r="D8" s="87" t="s">
        <v>132</v>
      </c>
      <c r="E8" s="31">
        <v>9180.4</v>
      </c>
      <c r="F8" s="32">
        <v>9180.4</v>
      </c>
    </row>
    <row r="9" spans="3:6" x14ac:dyDescent="0.25">
      <c r="C9" s="86">
        <v>10005</v>
      </c>
      <c r="D9" s="87" t="s">
        <v>133</v>
      </c>
      <c r="E9" s="31">
        <v>9328.2000000000007</v>
      </c>
      <c r="F9" s="32">
        <v>9328.2000000000007</v>
      </c>
    </row>
    <row r="10" spans="3:6" x14ac:dyDescent="0.25">
      <c r="C10" s="86">
        <v>10006</v>
      </c>
      <c r="D10" s="87" t="s">
        <v>134</v>
      </c>
      <c r="E10" s="31">
        <v>1610.9</v>
      </c>
      <c r="F10" s="32">
        <v>1610.9</v>
      </c>
    </row>
    <row r="11" spans="3:6" x14ac:dyDescent="0.25">
      <c r="C11" s="86">
        <v>10007</v>
      </c>
      <c r="D11" s="87" t="s">
        <v>135</v>
      </c>
      <c r="E11" s="31">
        <v>6378.1</v>
      </c>
      <c r="F11" s="32">
        <v>6378.1</v>
      </c>
    </row>
    <row r="12" spans="3:6" x14ac:dyDescent="0.25">
      <c r="C12" s="86">
        <v>10008</v>
      </c>
      <c r="D12" s="87" t="s">
        <v>136</v>
      </c>
      <c r="E12" s="31">
        <v>1610.9</v>
      </c>
      <c r="F12" s="32">
        <v>1610.9</v>
      </c>
    </row>
    <row r="13" spans="3:6" x14ac:dyDescent="0.25">
      <c r="C13" s="86">
        <v>10009</v>
      </c>
      <c r="D13" s="87" t="s">
        <v>137</v>
      </c>
      <c r="E13" s="31">
        <v>7826.2</v>
      </c>
      <c r="F13" s="32">
        <v>7826.2</v>
      </c>
    </row>
    <row r="14" spans="3:6" x14ac:dyDescent="0.25">
      <c r="C14" s="86">
        <v>10010</v>
      </c>
      <c r="D14" s="87" t="s">
        <v>138</v>
      </c>
      <c r="E14" s="31">
        <v>548.5</v>
      </c>
      <c r="F14" s="32">
        <v>548.5</v>
      </c>
    </row>
    <row r="15" spans="3:6" x14ac:dyDescent="0.25">
      <c r="C15" s="86">
        <v>10011</v>
      </c>
      <c r="D15" s="87" t="s">
        <v>139</v>
      </c>
      <c r="E15" s="31">
        <v>2581.9</v>
      </c>
      <c r="F15" s="32">
        <v>2581.9</v>
      </c>
    </row>
    <row r="16" spans="3:6" x14ac:dyDescent="0.25">
      <c r="C16" s="86">
        <v>10012</v>
      </c>
      <c r="D16" s="87" t="s">
        <v>140</v>
      </c>
      <c r="E16" s="31">
        <v>5795.7</v>
      </c>
      <c r="F16" s="32">
        <v>5795.7</v>
      </c>
    </row>
    <row r="17" spans="3:6" x14ac:dyDescent="0.25">
      <c r="C17" s="86">
        <v>10013</v>
      </c>
      <c r="D17" s="87" t="s">
        <v>141</v>
      </c>
      <c r="E17" s="31">
        <v>1535.3</v>
      </c>
      <c r="F17" s="32">
        <v>1535.3</v>
      </c>
    </row>
    <row r="18" spans="3:6" x14ac:dyDescent="0.25">
      <c r="C18" s="86">
        <v>10014</v>
      </c>
      <c r="D18" s="87" t="s">
        <v>142</v>
      </c>
      <c r="E18" s="31">
        <v>343.8</v>
      </c>
      <c r="F18" s="32">
        <v>343.8</v>
      </c>
    </row>
    <row r="19" spans="3:6" x14ac:dyDescent="0.25">
      <c r="C19" s="86">
        <v>10015</v>
      </c>
      <c r="D19" s="87" t="s">
        <v>143</v>
      </c>
      <c r="E19" s="31">
        <v>609</v>
      </c>
      <c r="F19" s="32">
        <v>609</v>
      </c>
    </row>
    <row r="20" spans="3:6" x14ac:dyDescent="0.25">
      <c r="C20" s="86">
        <v>10016</v>
      </c>
      <c r="D20" s="87" t="s">
        <v>144</v>
      </c>
      <c r="E20" s="31">
        <v>165.8</v>
      </c>
      <c r="F20" s="32">
        <v>165.8</v>
      </c>
    </row>
    <row r="21" spans="3:6" x14ac:dyDescent="0.25">
      <c r="C21" s="86">
        <v>10017</v>
      </c>
      <c r="D21" s="87" t="s">
        <v>145</v>
      </c>
      <c r="E21" s="31">
        <v>237.1</v>
      </c>
      <c r="F21" s="32">
        <v>237.1</v>
      </c>
    </row>
    <row r="22" spans="3:6" x14ac:dyDescent="0.25">
      <c r="C22" s="86">
        <v>10018</v>
      </c>
      <c r="D22" s="87" t="s">
        <v>146</v>
      </c>
      <c r="E22" s="31">
        <v>366.1</v>
      </c>
      <c r="F22" s="32">
        <v>366.1</v>
      </c>
    </row>
    <row r="23" spans="3:6" x14ac:dyDescent="0.25">
      <c r="C23" s="88">
        <v>10019</v>
      </c>
      <c r="D23" s="89" t="s">
        <v>147</v>
      </c>
      <c r="E23" s="31">
        <v>291.10000000000002</v>
      </c>
      <c r="F23" s="32">
        <v>291.10000000000002</v>
      </c>
    </row>
    <row r="24" spans="3:6" x14ac:dyDescent="0.25">
      <c r="C24" s="88">
        <v>10020</v>
      </c>
      <c r="D24" s="89" t="s">
        <v>148</v>
      </c>
      <c r="E24" s="31">
        <v>938.5</v>
      </c>
      <c r="F24" s="32">
        <v>938.5</v>
      </c>
    </row>
    <row r="25" spans="3:6" x14ac:dyDescent="0.25">
      <c r="C25" s="88">
        <v>10021</v>
      </c>
      <c r="D25" s="89" t="s">
        <v>149</v>
      </c>
      <c r="E25" s="31">
        <v>1923.1</v>
      </c>
      <c r="F25" s="32">
        <v>1923.1</v>
      </c>
    </row>
    <row r="26" spans="3:6" x14ac:dyDescent="0.25">
      <c r="C26" s="88">
        <v>10022</v>
      </c>
      <c r="D26" s="89" t="s">
        <v>150</v>
      </c>
      <c r="E26" s="31">
        <v>10127.6</v>
      </c>
      <c r="F26" s="32">
        <v>10127.6</v>
      </c>
    </row>
    <row r="27" spans="3:6" x14ac:dyDescent="0.25">
      <c r="C27" s="88">
        <v>10023</v>
      </c>
      <c r="D27" s="89" t="s">
        <v>151</v>
      </c>
      <c r="E27" s="31">
        <v>1094.0999999999999</v>
      </c>
      <c r="F27" s="32">
        <v>1094.0999999999999</v>
      </c>
    </row>
    <row r="28" spans="3:6" x14ac:dyDescent="0.25">
      <c r="C28" s="88">
        <v>10024</v>
      </c>
      <c r="D28" s="89" t="s">
        <v>152</v>
      </c>
      <c r="E28" s="31">
        <v>446.2</v>
      </c>
      <c r="F28" s="32">
        <v>446.2</v>
      </c>
    </row>
    <row r="29" spans="3:6" x14ac:dyDescent="0.25">
      <c r="C29" s="88">
        <v>10025</v>
      </c>
      <c r="D29" s="89" t="s">
        <v>153</v>
      </c>
      <c r="E29" s="31">
        <v>276.7</v>
      </c>
      <c r="F29" s="32">
        <v>276.7</v>
      </c>
    </row>
    <row r="30" spans="3:6" x14ac:dyDescent="0.25">
      <c r="C30" s="88">
        <v>10026</v>
      </c>
      <c r="D30" s="89" t="s">
        <v>154</v>
      </c>
      <c r="E30" s="31">
        <v>1157.5</v>
      </c>
      <c r="F30" s="32">
        <v>1157.5</v>
      </c>
    </row>
    <row r="31" spans="3:6" x14ac:dyDescent="0.25">
      <c r="C31" s="88">
        <v>10027</v>
      </c>
      <c r="D31" s="89" t="s">
        <v>155</v>
      </c>
      <c r="E31" s="31">
        <v>1075.4000000000001</v>
      </c>
      <c r="F31" s="32">
        <v>1075.4000000000001</v>
      </c>
    </row>
    <row r="32" spans="3:6" x14ac:dyDescent="0.25">
      <c r="C32" s="88">
        <v>10028</v>
      </c>
      <c r="D32" s="89" t="s">
        <v>156</v>
      </c>
      <c r="E32" s="31">
        <v>766.3</v>
      </c>
      <c r="F32" s="32">
        <v>766.3</v>
      </c>
    </row>
    <row r="33" spans="3:6" x14ac:dyDescent="0.25">
      <c r="C33" s="88">
        <v>10029</v>
      </c>
      <c r="D33" s="89" t="s">
        <v>157</v>
      </c>
      <c r="E33" s="31">
        <v>1215.9000000000001</v>
      </c>
      <c r="F33" s="32">
        <v>1215.9000000000001</v>
      </c>
    </row>
    <row r="34" spans="3:6" x14ac:dyDescent="0.25">
      <c r="C34" s="88">
        <v>10030</v>
      </c>
      <c r="D34" s="89" t="s">
        <v>158</v>
      </c>
      <c r="E34" s="31">
        <v>6008.4</v>
      </c>
      <c r="F34" s="32">
        <v>6008.4</v>
      </c>
    </row>
    <row r="35" spans="3:6" x14ac:dyDescent="0.25">
      <c r="C35" s="88">
        <v>10031</v>
      </c>
      <c r="D35" s="89" t="s">
        <v>159</v>
      </c>
      <c r="E35" s="31">
        <v>1951.9</v>
      </c>
      <c r="F35" s="32">
        <v>1951.9</v>
      </c>
    </row>
    <row r="36" spans="3:6" x14ac:dyDescent="0.25">
      <c r="C36" s="88">
        <v>10032</v>
      </c>
      <c r="D36" s="89" t="s">
        <v>160</v>
      </c>
      <c r="E36" s="31">
        <v>699.2</v>
      </c>
      <c r="F36" s="32">
        <v>699.2</v>
      </c>
    </row>
    <row r="37" spans="3:6" x14ac:dyDescent="0.25">
      <c r="C37" s="88">
        <v>10033</v>
      </c>
      <c r="D37" s="89" t="s">
        <v>161</v>
      </c>
      <c r="E37" s="31">
        <v>640.70000000000005</v>
      </c>
      <c r="F37" s="32">
        <v>640.70000000000005</v>
      </c>
    </row>
    <row r="38" spans="3:6" x14ac:dyDescent="0.25">
      <c r="C38" s="88">
        <v>10034</v>
      </c>
      <c r="D38" s="89" t="s">
        <v>162</v>
      </c>
      <c r="E38" s="31">
        <v>7675.6</v>
      </c>
      <c r="F38" s="32">
        <v>7675.6</v>
      </c>
    </row>
    <row r="39" spans="3:6" x14ac:dyDescent="0.25">
      <c r="C39" s="88">
        <v>10035</v>
      </c>
      <c r="D39" s="89" t="s">
        <v>163</v>
      </c>
      <c r="E39" s="31">
        <v>2270.4</v>
      </c>
      <c r="F39" s="32">
        <v>2270.4</v>
      </c>
    </row>
    <row r="40" spans="3:6" x14ac:dyDescent="0.25">
      <c r="C40" s="88">
        <v>10036</v>
      </c>
      <c r="D40" s="89" t="s">
        <v>164</v>
      </c>
      <c r="E40" s="31">
        <v>8711.2000000000007</v>
      </c>
      <c r="F40" s="32">
        <v>8711.2000000000007</v>
      </c>
    </row>
    <row r="41" spans="3:6" x14ac:dyDescent="0.25">
      <c r="C41" s="88">
        <v>10037</v>
      </c>
      <c r="D41" s="89" t="s">
        <v>165</v>
      </c>
      <c r="E41" s="31">
        <v>939.2</v>
      </c>
      <c r="F41" s="32">
        <v>939.2</v>
      </c>
    </row>
    <row r="42" spans="3:6" x14ac:dyDescent="0.25">
      <c r="C42" s="88">
        <v>10038</v>
      </c>
      <c r="D42" s="89" t="s">
        <v>166</v>
      </c>
      <c r="E42" s="31">
        <v>3689</v>
      </c>
      <c r="F42" s="32">
        <v>3689</v>
      </c>
    </row>
    <row r="43" spans="3:6" x14ac:dyDescent="0.25">
      <c r="C43" s="88">
        <v>10039</v>
      </c>
      <c r="D43" s="89" t="s">
        <v>167</v>
      </c>
      <c r="E43" s="31">
        <v>333.7</v>
      </c>
      <c r="F43" s="32">
        <v>333.7</v>
      </c>
    </row>
    <row r="44" spans="3:6" x14ac:dyDescent="0.25">
      <c r="C44" s="88">
        <v>10040</v>
      </c>
      <c r="D44" s="89" t="s">
        <v>168</v>
      </c>
      <c r="E44" s="31">
        <v>774.8</v>
      </c>
      <c r="F44" s="32">
        <v>774.8</v>
      </c>
    </row>
    <row r="45" spans="3:6" x14ac:dyDescent="0.25">
      <c r="C45" s="88">
        <v>10041</v>
      </c>
      <c r="D45" s="89" t="s">
        <v>169</v>
      </c>
      <c r="E45" s="31">
        <v>720.8</v>
      </c>
      <c r="F45" s="32">
        <v>720.8</v>
      </c>
    </row>
    <row r="46" spans="3:6" x14ac:dyDescent="0.25">
      <c r="C46" s="88">
        <v>10042</v>
      </c>
      <c r="D46" s="89" t="s">
        <v>170</v>
      </c>
      <c r="E46" s="31">
        <v>387.7</v>
      </c>
      <c r="F46" s="32">
        <v>387.7</v>
      </c>
    </row>
    <row r="47" spans="3:6" x14ac:dyDescent="0.25">
      <c r="C47" s="88">
        <v>10043</v>
      </c>
      <c r="D47" s="89" t="s">
        <v>171</v>
      </c>
      <c r="E47" s="31">
        <v>5111.8</v>
      </c>
      <c r="F47" s="32">
        <v>5111.8</v>
      </c>
    </row>
    <row r="48" spans="3:6" x14ac:dyDescent="0.25">
      <c r="C48" s="88">
        <v>10044</v>
      </c>
      <c r="D48" s="89" t="s">
        <v>172</v>
      </c>
      <c r="E48" s="31">
        <v>3021.5</v>
      </c>
      <c r="F48" s="32">
        <v>3021.5</v>
      </c>
    </row>
    <row r="49" spans="3:6" x14ac:dyDescent="0.25">
      <c r="C49" s="88">
        <v>10045</v>
      </c>
      <c r="D49" s="89" t="s">
        <v>173</v>
      </c>
      <c r="E49" s="31">
        <v>3912.3</v>
      </c>
      <c r="F49" s="32">
        <v>3912.3</v>
      </c>
    </row>
    <row r="50" spans="3:6" x14ac:dyDescent="0.25">
      <c r="C50" s="88">
        <v>10046</v>
      </c>
      <c r="D50" s="89" t="s">
        <v>174</v>
      </c>
      <c r="E50" s="31">
        <v>3545.5</v>
      </c>
      <c r="F50" s="32">
        <v>3545.5</v>
      </c>
    </row>
    <row r="51" spans="3:6" x14ac:dyDescent="0.25">
      <c r="C51" s="88">
        <v>10047</v>
      </c>
      <c r="D51" s="89" t="s">
        <v>175</v>
      </c>
      <c r="E51" s="31">
        <v>8667.4</v>
      </c>
      <c r="F51" s="32">
        <v>8667.4</v>
      </c>
    </row>
    <row r="52" spans="3:6" x14ac:dyDescent="0.25">
      <c r="C52" s="88">
        <v>10048</v>
      </c>
      <c r="D52" s="89" t="s">
        <v>176</v>
      </c>
      <c r="E52" s="31">
        <v>5703.5</v>
      </c>
      <c r="F52" s="32">
        <v>5703.5</v>
      </c>
    </row>
    <row r="53" spans="3:6" x14ac:dyDescent="0.25">
      <c r="C53" s="88">
        <v>10049</v>
      </c>
      <c r="D53" s="89" t="s">
        <v>177</v>
      </c>
      <c r="E53" s="31">
        <v>869.2</v>
      </c>
      <c r="F53" s="32">
        <v>869.2</v>
      </c>
    </row>
    <row r="54" spans="3:6" x14ac:dyDescent="0.25">
      <c r="C54" s="88">
        <v>10050</v>
      </c>
      <c r="D54" s="89" t="s">
        <v>178</v>
      </c>
      <c r="E54" s="31">
        <v>2594.8000000000002</v>
      </c>
      <c r="F54" s="32">
        <v>2594.8000000000002</v>
      </c>
    </row>
    <row r="55" spans="3:6" x14ac:dyDescent="0.25">
      <c r="C55" s="90">
        <v>10051</v>
      </c>
      <c r="D55" s="91" t="s">
        <v>179</v>
      </c>
      <c r="E55" s="31">
        <v>3579.4</v>
      </c>
      <c r="F55" s="32">
        <v>3579.4</v>
      </c>
    </row>
    <row r="56" spans="3:6" x14ac:dyDescent="0.25">
      <c r="C56" s="169"/>
      <c r="D56" s="170" t="s">
        <v>185</v>
      </c>
      <c r="E56" s="179">
        <f t="shared" ref="E56:F56" si="0">SUM(E5:E55)</f>
        <v>160230.04999999999</v>
      </c>
      <c r="F56" s="180">
        <f t="shared" si="0"/>
        <v>160230.04999999999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51"/>
  <sheetViews>
    <sheetView zoomScale="85" zoomScaleNormal="85" workbookViewId="0">
      <selection activeCell="E32" sqref="E32"/>
    </sheetView>
  </sheetViews>
  <sheetFormatPr defaultRowHeight="15" x14ac:dyDescent="0.25"/>
  <cols>
    <col min="1" max="2" width="9.140625" style="1"/>
    <col min="3" max="4" width="15.42578125" style="1" customWidth="1"/>
    <col min="5" max="7" width="10.85546875" style="1" customWidth="1"/>
    <col min="8" max="8" width="4.85546875" style="1" bestFit="1" customWidth="1"/>
    <col min="9" max="10" width="7" style="1" bestFit="1" customWidth="1"/>
    <col min="11" max="11" width="6.140625" style="1" bestFit="1" customWidth="1"/>
    <col min="12" max="12" width="4.85546875" style="1" bestFit="1" customWidth="1"/>
    <col min="13" max="13" width="6.85546875" style="1" bestFit="1" customWidth="1"/>
    <col min="14" max="18" width="4.85546875" style="1" bestFit="1" customWidth="1"/>
    <col min="19" max="19" width="5.28515625" style="1" bestFit="1" customWidth="1"/>
    <col min="20" max="20" width="6.85546875" style="1" bestFit="1" customWidth="1"/>
    <col min="21" max="16384" width="9.140625" style="1"/>
  </cols>
  <sheetData>
    <row r="2" spans="2:6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61" x14ac:dyDescent="0.25">
      <c r="B3" s="34"/>
      <c r="C3" s="34" t="s">
        <v>706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61" x14ac:dyDescent="0.25">
      <c r="B4" s="34"/>
      <c r="C4" s="310"/>
      <c r="D4" s="311"/>
      <c r="E4" s="311"/>
      <c r="F4" s="311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</row>
    <row r="5" spans="2:61" ht="30" x14ac:dyDescent="0.25">
      <c r="B5" s="34"/>
      <c r="C5" s="101" t="s">
        <v>186</v>
      </c>
      <c r="D5" s="103" t="s">
        <v>181</v>
      </c>
      <c r="E5" s="102" t="s">
        <v>183</v>
      </c>
      <c r="F5" s="102" t="s">
        <v>184</v>
      </c>
      <c r="G5" s="103" t="s">
        <v>182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">
        <v>795.41717500000004</v>
      </c>
      <c r="AJ5" s="1">
        <v>1181.2341309999999</v>
      </c>
      <c r="AX5" s="1">
        <v>1170.663818</v>
      </c>
    </row>
    <row r="6" spans="2:61" x14ac:dyDescent="0.25">
      <c r="B6" s="34"/>
      <c r="C6" s="96">
        <v>10001</v>
      </c>
      <c r="D6" s="97">
        <v>10007</v>
      </c>
      <c r="E6" s="106">
        <f>G6*($K$6/100)</f>
        <v>35.185172259999995</v>
      </c>
      <c r="F6" s="104">
        <f>G6*$K$7/100</f>
        <v>43.059344299999999</v>
      </c>
      <c r="G6" s="208">
        <v>602</v>
      </c>
      <c r="H6" s="33"/>
      <c r="I6" s="33"/>
      <c r="J6" s="33"/>
      <c r="K6" s="33">
        <v>5.8447129999999996</v>
      </c>
      <c r="L6" s="33"/>
      <c r="M6" s="33"/>
      <c r="N6" s="33"/>
      <c r="O6" s="33"/>
      <c r="P6" s="33"/>
      <c r="Q6" s="33"/>
      <c r="R6" s="33"/>
      <c r="S6" s="33"/>
      <c r="T6" s="33"/>
    </row>
    <row r="7" spans="2:61" x14ac:dyDescent="0.25">
      <c r="B7" s="34"/>
      <c r="C7" s="98">
        <v>10001</v>
      </c>
      <c r="D7" s="95">
        <v>10022</v>
      </c>
      <c r="E7" s="107">
        <f t="shared" ref="E7:E21" si="0">G7*($K$6/100)</f>
        <v>75.221456309999994</v>
      </c>
      <c r="F7" s="94">
        <f t="shared" ref="F7:F21" si="1">G7*$K$7/100</f>
        <v>92.055442049999996</v>
      </c>
      <c r="G7" s="209">
        <v>1287</v>
      </c>
      <c r="H7" s="33"/>
      <c r="I7" s="33"/>
      <c r="J7" s="33"/>
      <c r="K7" s="33">
        <v>7.1527149999999997</v>
      </c>
      <c r="L7" s="33"/>
      <c r="M7" s="33"/>
      <c r="N7" s="33"/>
      <c r="O7" s="33"/>
      <c r="P7" s="33"/>
      <c r="Q7" s="33"/>
      <c r="R7" s="33"/>
      <c r="S7" s="33"/>
      <c r="T7" s="33"/>
    </row>
    <row r="8" spans="2:61" x14ac:dyDescent="0.25">
      <c r="B8" s="34"/>
      <c r="C8" s="98">
        <v>10001</v>
      </c>
      <c r="D8" s="95">
        <v>10036</v>
      </c>
      <c r="E8" s="107">
        <f t="shared" si="0"/>
        <v>51.784157179999994</v>
      </c>
      <c r="F8" s="94">
        <f t="shared" si="1"/>
        <v>63.3730549</v>
      </c>
      <c r="G8" s="209">
        <v>886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2:61" x14ac:dyDescent="0.25">
      <c r="B9" s="34"/>
      <c r="C9" s="98">
        <v>10007</v>
      </c>
      <c r="D9" s="95">
        <v>10001</v>
      </c>
      <c r="E9" s="107">
        <f t="shared" si="0"/>
        <v>35.185172259999995</v>
      </c>
      <c r="F9" s="94">
        <f t="shared" si="1"/>
        <v>43.059344299999999</v>
      </c>
      <c r="G9" s="209">
        <v>602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2:61" x14ac:dyDescent="0.25">
      <c r="B10" s="34"/>
      <c r="C10" s="98">
        <v>10007</v>
      </c>
      <c r="D10" s="95">
        <v>10022</v>
      </c>
      <c r="E10" s="107">
        <f t="shared" si="0"/>
        <v>77.500894379999991</v>
      </c>
      <c r="F10" s="94">
        <f t="shared" si="1"/>
        <v>94.845000900000002</v>
      </c>
      <c r="G10" s="209">
        <v>1326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2:61" x14ac:dyDescent="0.25">
      <c r="B11" s="34"/>
      <c r="C11" s="98">
        <v>10007</v>
      </c>
      <c r="D11" s="95">
        <v>10036</v>
      </c>
      <c r="E11" s="107">
        <f t="shared" si="0"/>
        <v>526.02416999999991</v>
      </c>
      <c r="F11" s="94">
        <f t="shared" si="1"/>
        <v>643.74434999999994</v>
      </c>
      <c r="G11" s="209">
        <v>9000</v>
      </c>
      <c r="H11" s="33"/>
      <c r="I11" s="33"/>
      <c r="J11" s="33"/>
      <c r="K11" s="33"/>
      <c r="L11" s="33"/>
      <c r="M11" s="33"/>
      <c r="N11" s="33"/>
      <c r="O11" s="33">
        <v>795.41717500000004</v>
      </c>
      <c r="P11" s="33"/>
      <c r="Q11" s="33"/>
      <c r="R11" s="33"/>
      <c r="S11" s="33"/>
      <c r="T11" s="33"/>
      <c r="AJ11" s="1">
        <v>1752.0318600000001</v>
      </c>
      <c r="AX11" s="1">
        <v>11891.619140999999</v>
      </c>
      <c r="BI11" s="1">
        <v>802.02362100000005</v>
      </c>
    </row>
    <row r="12" spans="2:61" x14ac:dyDescent="0.25">
      <c r="B12" s="34"/>
      <c r="C12" s="98">
        <v>10007</v>
      </c>
      <c r="D12" s="95">
        <v>10047</v>
      </c>
      <c r="E12" s="107">
        <f t="shared" si="0"/>
        <v>35.477407909999997</v>
      </c>
      <c r="F12" s="94">
        <f t="shared" si="1"/>
        <v>43.416980049999999</v>
      </c>
      <c r="G12" s="209">
        <v>607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2:61" x14ac:dyDescent="0.25">
      <c r="B13" s="34"/>
      <c r="C13" s="98">
        <v>10022</v>
      </c>
      <c r="D13" s="95">
        <v>10001</v>
      </c>
      <c r="E13" s="107">
        <f t="shared" si="0"/>
        <v>52.251734219999996</v>
      </c>
      <c r="F13" s="94">
        <f t="shared" si="1"/>
        <v>63.945272100000004</v>
      </c>
      <c r="G13" s="209">
        <v>894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2:61" x14ac:dyDescent="0.25">
      <c r="B14" s="34"/>
      <c r="C14" s="98">
        <v>10022</v>
      </c>
      <c r="D14" s="95">
        <v>10007</v>
      </c>
      <c r="E14" s="107">
        <f t="shared" si="0"/>
        <v>77.500894379999991</v>
      </c>
      <c r="F14" s="94">
        <f t="shared" si="1"/>
        <v>94.845000900000002</v>
      </c>
      <c r="G14" s="209">
        <v>1326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2:61" x14ac:dyDescent="0.25">
      <c r="B15" s="34"/>
      <c r="C15" s="98">
        <v>10022</v>
      </c>
      <c r="D15" s="95">
        <v>10036</v>
      </c>
      <c r="E15" s="107">
        <f t="shared" si="0"/>
        <v>51.550368659999997</v>
      </c>
      <c r="F15" s="94">
        <f t="shared" si="1"/>
        <v>63.086946300000001</v>
      </c>
      <c r="G15" s="209">
        <v>882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2:61" x14ac:dyDescent="0.25">
      <c r="B16" s="34"/>
      <c r="C16" s="98">
        <v>10022</v>
      </c>
      <c r="D16" s="95">
        <v>10047</v>
      </c>
      <c r="E16" s="107">
        <f t="shared" si="0"/>
        <v>14.611782499999999</v>
      </c>
      <c r="F16" s="94">
        <f t="shared" si="1"/>
        <v>17.881787500000002</v>
      </c>
      <c r="G16" s="209">
        <v>250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61" x14ac:dyDescent="0.25">
      <c r="B17" s="34"/>
      <c r="C17" s="98">
        <v>10036</v>
      </c>
      <c r="D17" s="95">
        <v>10001</v>
      </c>
      <c r="E17" s="107">
        <f t="shared" si="0"/>
        <v>51.784157179999994</v>
      </c>
      <c r="F17" s="94">
        <f t="shared" si="1"/>
        <v>63.3730549</v>
      </c>
      <c r="G17" s="209">
        <v>886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61" x14ac:dyDescent="0.25">
      <c r="B18" s="34"/>
      <c r="C18" s="98">
        <v>10036</v>
      </c>
      <c r="D18" s="95">
        <v>10007</v>
      </c>
      <c r="E18" s="107">
        <f t="shared" si="0"/>
        <v>526.02416999999991</v>
      </c>
      <c r="F18" s="94">
        <f t="shared" si="1"/>
        <v>643.74434999999994</v>
      </c>
      <c r="G18" s="209">
        <v>9000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61" x14ac:dyDescent="0.25">
      <c r="B19" s="34"/>
      <c r="C19" s="98">
        <v>10036</v>
      </c>
      <c r="D19" s="95">
        <v>10022</v>
      </c>
      <c r="E19" s="107">
        <f t="shared" si="0"/>
        <v>57.336634529999991</v>
      </c>
      <c r="F19" s="94">
        <f t="shared" si="1"/>
        <v>70.16813415</v>
      </c>
      <c r="G19" s="209">
        <v>981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61" x14ac:dyDescent="0.25">
      <c r="B20" s="34"/>
      <c r="C20" s="98">
        <v>10047</v>
      </c>
      <c r="D20" s="95">
        <v>10007</v>
      </c>
      <c r="E20" s="107">
        <f t="shared" si="0"/>
        <v>35.477407909999997</v>
      </c>
      <c r="F20" s="94">
        <f t="shared" si="1"/>
        <v>43.416980049999999</v>
      </c>
      <c r="G20" s="209">
        <v>607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61" x14ac:dyDescent="0.25">
      <c r="B21" s="34"/>
      <c r="C21" s="99">
        <v>10047</v>
      </c>
      <c r="D21" s="100">
        <v>10022</v>
      </c>
      <c r="E21" s="108">
        <f t="shared" si="0"/>
        <v>14.611782499999999</v>
      </c>
      <c r="F21" s="105">
        <f t="shared" si="1"/>
        <v>17.881787500000002</v>
      </c>
      <c r="G21" s="207">
        <v>250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61" x14ac:dyDescent="0.25">
      <c r="B22" s="34"/>
      <c r="C22" s="171"/>
      <c r="D22" s="173" t="s">
        <v>185</v>
      </c>
      <c r="E22" s="172">
        <f>SUM(E6:E21)</f>
        <v>1717.5273621799997</v>
      </c>
      <c r="F22" s="172">
        <f t="shared" ref="F22:G22" si="2">SUM(F6:F21)</f>
        <v>2101.8968298999998</v>
      </c>
      <c r="G22" s="173">
        <f t="shared" si="2"/>
        <v>29386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61" x14ac:dyDescent="0.25">
      <c r="B23" s="34"/>
      <c r="C23" s="93"/>
      <c r="D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6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61" ht="30" x14ac:dyDescent="0.25">
      <c r="C25" s="101" t="s">
        <v>186</v>
      </c>
      <c r="D25" s="103" t="s">
        <v>181</v>
      </c>
      <c r="E25" s="102" t="s">
        <v>183</v>
      </c>
      <c r="F25" s="102" t="s">
        <v>184</v>
      </c>
      <c r="G25" s="263" t="s">
        <v>182</v>
      </c>
    </row>
    <row r="26" spans="2:61" x14ac:dyDescent="0.25">
      <c r="C26" s="96">
        <v>10001</v>
      </c>
      <c r="D26" s="97">
        <v>10007</v>
      </c>
      <c r="E26" s="106">
        <f>G26*($K$6/100)</f>
        <v>46.489851031457746</v>
      </c>
      <c r="F26" s="104">
        <f>G26*$K$7/100</f>
        <v>56.89392358880125</v>
      </c>
      <c r="G26" s="208">
        <f>O11</f>
        <v>795.41717500000004</v>
      </c>
      <c r="O26" s="1">
        <v>1700.5014650000001</v>
      </c>
      <c r="U26" s="1">
        <v>1752.0318600000001</v>
      </c>
      <c r="AX26" s="1">
        <v>1296.1864009999999</v>
      </c>
      <c r="BI26" s="1">
        <v>330.32275399999997</v>
      </c>
    </row>
    <row r="27" spans="2:61" x14ac:dyDescent="0.25">
      <c r="C27" s="98">
        <v>10001</v>
      </c>
      <c r="D27" s="95">
        <v>10022</v>
      </c>
      <c r="E27" s="107">
        <f t="shared" ref="E27:E41" si="3">G27*($K$6/100)</f>
        <v>99.389430190045445</v>
      </c>
      <c r="F27" s="94">
        <f t="shared" ref="F27:F41" si="4">G27*$K$7/100</f>
        <v>121.63202336227474</v>
      </c>
      <c r="G27" s="209">
        <f>O26</f>
        <v>1700.5014650000001</v>
      </c>
    </row>
    <row r="28" spans="2:61" x14ac:dyDescent="0.25">
      <c r="C28" s="98">
        <v>10001</v>
      </c>
      <c r="D28" s="95">
        <v>10036</v>
      </c>
      <c r="E28" s="107">
        <f t="shared" si="3"/>
        <v>68.421940356942329</v>
      </c>
      <c r="F28" s="94">
        <f t="shared" si="4"/>
        <v>83.734246509658703</v>
      </c>
      <c r="G28" s="209">
        <f>O40</f>
        <v>1170.663818</v>
      </c>
    </row>
    <row r="29" spans="2:61" x14ac:dyDescent="0.25">
      <c r="C29" s="98">
        <v>10007</v>
      </c>
      <c r="D29" s="95">
        <v>10001</v>
      </c>
      <c r="E29" s="107">
        <f t="shared" si="3"/>
        <v>46.489851031457746</v>
      </c>
      <c r="F29" s="94">
        <f t="shared" si="4"/>
        <v>56.89392358880125</v>
      </c>
      <c r="G29" s="209">
        <f>U5</f>
        <v>795.41717500000004</v>
      </c>
    </row>
    <row r="30" spans="2:61" x14ac:dyDescent="0.25">
      <c r="C30" s="98">
        <v>10007</v>
      </c>
      <c r="D30" s="95">
        <v>10022</v>
      </c>
      <c r="E30" s="107">
        <f t="shared" si="3"/>
        <v>102.40123388556179</v>
      </c>
      <c r="F30" s="94">
        <f t="shared" si="4"/>
        <v>125.317845654999</v>
      </c>
      <c r="G30" s="209">
        <f>U26</f>
        <v>1752.0318600000001</v>
      </c>
    </row>
    <row r="31" spans="2:61" x14ac:dyDescent="0.25">
      <c r="C31" s="98">
        <v>10007</v>
      </c>
      <c r="D31" s="95">
        <v>10036</v>
      </c>
      <c r="E31" s="107">
        <f t="shared" si="3"/>
        <v>695.03100984451521</v>
      </c>
      <c r="F31" s="94">
        <f t="shared" si="4"/>
        <v>850.57362604117804</v>
      </c>
      <c r="G31" s="209">
        <f>U40</f>
        <v>11891.619140999999</v>
      </c>
    </row>
    <row r="32" spans="2:61" x14ac:dyDescent="0.25">
      <c r="C32" s="98">
        <v>10007</v>
      </c>
      <c r="D32" s="95">
        <v>10047</v>
      </c>
      <c r="E32" s="107">
        <f t="shared" si="3"/>
        <v>46.875978839657726</v>
      </c>
      <c r="F32" s="94">
        <f t="shared" si="4"/>
        <v>57.366463842810155</v>
      </c>
      <c r="G32" s="209">
        <f>U51</f>
        <v>802.02362100000005</v>
      </c>
    </row>
    <row r="33" spans="3:36" x14ac:dyDescent="0.25">
      <c r="C33" s="98">
        <v>10022</v>
      </c>
      <c r="D33" s="95">
        <v>10001</v>
      </c>
      <c r="E33" s="107">
        <f t="shared" si="3"/>
        <v>69.039744814994023</v>
      </c>
      <c r="F33" s="94">
        <f t="shared" si="4"/>
        <v>84.490310873156645</v>
      </c>
      <c r="G33" s="209">
        <f>AJ5</f>
        <v>1181.2341309999999</v>
      </c>
    </row>
    <row r="34" spans="3:36" x14ac:dyDescent="0.25">
      <c r="C34" s="98">
        <v>10022</v>
      </c>
      <c r="D34" s="95">
        <v>10007</v>
      </c>
      <c r="E34" s="107">
        <f t="shared" si="3"/>
        <v>102.40123388556179</v>
      </c>
      <c r="F34" s="94">
        <f t="shared" si="4"/>
        <v>125.317845654999</v>
      </c>
      <c r="G34" s="209">
        <f>AJ11</f>
        <v>1752.0318600000001</v>
      </c>
    </row>
    <row r="35" spans="3:36" x14ac:dyDescent="0.25">
      <c r="C35" s="98">
        <v>10022</v>
      </c>
      <c r="D35" s="95">
        <v>10036</v>
      </c>
      <c r="E35" s="107">
        <f t="shared" si="3"/>
        <v>68.113038157140053</v>
      </c>
      <c r="F35" s="94">
        <f t="shared" si="4"/>
        <v>83.356214363673303</v>
      </c>
      <c r="G35" s="209">
        <f>AJ40</f>
        <v>1165.3786620000001</v>
      </c>
    </row>
    <row r="36" spans="3:36" x14ac:dyDescent="0.25">
      <c r="C36" s="98">
        <v>10022</v>
      </c>
      <c r="D36" s="95">
        <v>10047</v>
      </c>
      <c r="E36" s="107">
        <f t="shared" si="3"/>
        <v>19.306416944996016</v>
      </c>
      <c r="F36" s="94">
        <f t="shared" si="4"/>
        <v>23.627045173771098</v>
      </c>
      <c r="G36" s="209">
        <f>AJ51</f>
        <v>330.32275399999997</v>
      </c>
    </row>
    <row r="37" spans="3:36" x14ac:dyDescent="0.25">
      <c r="C37" s="98">
        <v>10036</v>
      </c>
      <c r="D37" s="95">
        <v>10001</v>
      </c>
      <c r="E37" s="107">
        <f t="shared" si="3"/>
        <v>68.421940356942329</v>
      </c>
      <c r="F37" s="94">
        <f t="shared" si="4"/>
        <v>83.734246509658703</v>
      </c>
      <c r="G37" s="209">
        <f>AX5</f>
        <v>1170.663818</v>
      </c>
    </row>
    <row r="38" spans="3:36" x14ac:dyDescent="0.25">
      <c r="C38" s="98">
        <v>10036</v>
      </c>
      <c r="D38" s="95">
        <v>10007</v>
      </c>
      <c r="E38" s="107">
        <f t="shared" si="3"/>
        <v>695.03100984451521</v>
      </c>
      <c r="F38" s="94">
        <f t="shared" si="4"/>
        <v>850.57362604117804</v>
      </c>
      <c r="G38" s="209">
        <f>AX11</f>
        <v>11891.619140999999</v>
      </c>
    </row>
    <row r="39" spans="3:36" x14ac:dyDescent="0.25">
      <c r="C39" s="98">
        <v>10036</v>
      </c>
      <c r="D39" s="95">
        <v>10022</v>
      </c>
      <c r="E39" s="107">
        <f t="shared" si="3"/>
        <v>75.758375083479123</v>
      </c>
      <c r="F39" s="94">
        <f t="shared" si="4"/>
        <v>92.712519132287142</v>
      </c>
      <c r="G39" s="209">
        <f>AX26</f>
        <v>1296.1864009999999</v>
      </c>
    </row>
    <row r="40" spans="3:36" x14ac:dyDescent="0.25">
      <c r="C40" s="98">
        <v>10047</v>
      </c>
      <c r="D40" s="95">
        <v>10007</v>
      </c>
      <c r="E40" s="107">
        <f t="shared" si="3"/>
        <v>46.875978839657726</v>
      </c>
      <c r="F40" s="94">
        <f t="shared" si="4"/>
        <v>57.366463842810155</v>
      </c>
      <c r="G40" s="209">
        <f>BI11</f>
        <v>802.02362100000005</v>
      </c>
      <c r="O40" s="1">
        <v>1170.663818</v>
      </c>
      <c r="U40" s="1">
        <v>11891.619140999999</v>
      </c>
      <c r="AJ40" s="1">
        <v>1165.3786620000001</v>
      </c>
    </row>
    <row r="41" spans="3:36" x14ac:dyDescent="0.25">
      <c r="C41" s="99">
        <v>10047</v>
      </c>
      <c r="D41" s="100">
        <v>10022</v>
      </c>
      <c r="E41" s="108">
        <f t="shared" si="3"/>
        <v>19.306416944996016</v>
      </c>
      <c r="F41" s="105">
        <f t="shared" si="4"/>
        <v>23.627045173771098</v>
      </c>
      <c r="G41" s="207">
        <f>BI26</f>
        <v>330.32275399999997</v>
      </c>
    </row>
    <row r="42" spans="3:36" x14ac:dyDescent="0.25">
      <c r="C42" s="171"/>
      <c r="D42" s="173" t="s">
        <v>185</v>
      </c>
      <c r="E42" s="172">
        <f>SUM(E26:E41)</f>
        <v>2269.3534500519204</v>
      </c>
      <c r="F42" s="172">
        <f t="shared" ref="F42:G42" si="5">SUM(F26:F41)</f>
        <v>2777.2173693538284</v>
      </c>
      <c r="G42" s="264">
        <f t="shared" si="5"/>
        <v>38827.457396999998</v>
      </c>
    </row>
    <row r="51" spans="21:36" x14ac:dyDescent="0.25">
      <c r="U51" s="1">
        <v>802.02362100000005</v>
      </c>
      <c r="AJ51" s="1">
        <v>330.32275399999997</v>
      </c>
    </row>
  </sheetData>
  <mergeCells count="1">
    <mergeCell ref="C4:T4"/>
  </mergeCells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28"/>
  <sheetViews>
    <sheetView zoomScale="70" zoomScaleNormal="70" workbookViewId="0">
      <selection activeCell="J30" sqref="J30"/>
    </sheetView>
  </sheetViews>
  <sheetFormatPr defaultColWidth="14.42578125" defaultRowHeight="15" x14ac:dyDescent="0.25"/>
  <cols>
    <col min="1" max="1" width="14.42578125" style="1"/>
    <col min="2" max="2" width="14.5703125" style="1" customWidth="1"/>
    <col min="3" max="3" width="7.5703125" style="1" customWidth="1"/>
    <col min="4" max="4" width="12.85546875" style="1" bestFit="1" customWidth="1"/>
    <col min="5" max="5" width="8.7109375" style="1" bestFit="1" customWidth="1"/>
    <col min="6" max="6" width="7.140625" style="1" bestFit="1" customWidth="1"/>
    <col min="7" max="7" width="5" style="1" bestFit="1" customWidth="1"/>
    <col min="8" max="8" width="7" style="1" bestFit="1" customWidth="1"/>
    <col min="9" max="9" width="13.42578125" style="1" bestFit="1" customWidth="1"/>
    <col min="10" max="10" width="8.28515625" style="1" bestFit="1" customWidth="1"/>
    <col min="11" max="11" width="7.140625" style="1" bestFit="1" customWidth="1"/>
    <col min="12" max="12" width="11.5703125" style="1" bestFit="1" customWidth="1"/>
    <col min="13" max="13" width="7.85546875" style="1" bestFit="1" customWidth="1"/>
    <col min="14" max="14" width="8.85546875" style="1" bestFit="1" customWidth="1"/>
    <col min="15" max="16" width="9.28515625" style="1" bestFit="1" customWidth="1"/>
    <col min="17" max="17" width="8.85546875" style="1" bestFit="1" customWidth="1"/>
    <col min="18" max="18" width="8.140625" style="1" bestFit="1" customWidth="1"/>
    <col min="19" max="19" width="9.7109375" style="1" bestFit="1" customWidth="1"/>
    <col min="20" max="20" width="6.85546875" style="1" bestFit="1" customWidth="1"/>
    <col min="21" max="21" width="14.5703125" style="1" bestFit="1" customWidth="1"/>
    <col min="22" max="22" width="10.140625" style="1" bestFit="1" customWidth="1"/>
    <col min="23" max="23" width="7.140625" style="1" bestFit="1" customWidth="1"/>
    <col min="24" max="24" width="8.5703125" style="1" bestFit="1" customWidth="1"/>
    <col min="25" max="25" width="6.42578125" style="1" bestFit="1" customWidth="1"/>
    <col min="26" max="16384" width="14.42578125" style="1"/>
  </cols>
  <sheetData>
    <row r="5" spans="2:25" x14ac:dyDescent="0.25">
      <c r="D5" s="1" t="s">
        <v>88</v>
      </c>
      <c r="E5" s="1" t="s">
        <v>89</v>
      </c>
      <c r="F5" s="1" t="s">
        <v>90</v>
      </c>
      <c r="G5" s="1" t="s">
        <v>91</v>
      </c>
      <c r="H5" s="1" t="s">
        <v>92</v>
      </c>
      <c r="I5" s="1" t="s">
        <v>93</v>
      </c>
      <c r="J5" s="1" t="s">
        <v>94</v>
      </c>
      <c r="K5" s="1" t="s">
        <v>95</v>
      </c>
      <c r="L5" s="1" t="s">
        <v>96</v>
      </c>
      <c r="M5" s="1" t="s">
        <v>97</v>
      </c>
      <c r="N5" s="1" t="s">
        <v>98</v>
      </c>
      <c r="O5" s="1" t="s">
        <v>99</v>
      </c>
      <c r="P5" s="1" t="s">
        <v>100</v>
      </c>
      <c r="Q5" s="1" t="s">
        <v>101</v>
      </c>
      <c r="R5" s="1" t="s">
        <v>102</v>
      </c>
      <c r="S5" s="1" t="s">
        <v>103</v>
      </c>
      <c r="T5" s="1" t="s">
        <v>104</v>
      </c>
      <c r="U5" s="1" t="s">
        <v>105</v>
      </c>
      <c r="V5" s="1" t="s">
        <v>106</v>
      </c>
      <c r="W5" s="1" t="s">
        <v>107</v>
      </c>
      <c r="X5" s="1" t="s">
        <v>108</v>
      </c>
      <c r="Y5" s="1" t="s">
        <v>109</v>
      </c>
    </row>
    <row r="6" spans="2:25" x14ac:dyDescent="0.25">
      <c r="C6" s="11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111">
        <v>12</v>
      </c>
      <c r="P6" s="111">
        <v>13</v>
      </c>
      <c r="Q6" s="111">
        <v>14</v>
      </c>
      <c r="R6" s="111">
        <v>15</v>
      </c>
      <c r="S6" s="111">
        <v>16</v>
      </c>
      <c r="T6" s="111">
        <v>17</v>
      </c>
      <c r="U6" s="111">
        <v>18</v>
      </c>
      <c r="V6" s="111">
        <v>19</v>
      </c>
      <c r="W6" s="111">
        <v>20</v>
      </c>
      <c r="X6" s="111">
        <v>21</v>
      </c>
      <c r="Y6" s="111">
        <v>22</v>
      </c>
    </row>
    <row r="7" spans="2:25" x14ac:dyDescent="0.25">
      <c r="B7" s="1" t="s">
        <v>88</v>
      </c>
      <c r="C7" s="110">
        <v>1</v>
      </c>
      <c r="D7" s="109">
        <v>37.171021000000003</v>
      </c>
      <c r="E7" s="109">
        <v>144.94517500000001</v>
      </c>
      <c r="F7" s="109">
        <v>359.73040800000001</v>
      </c>
      <c r="G7" s="109">
        <v>217.17484999999999</v>
      </c>
      <c r="H7" s="109">
        <v>19.704049999999999</v>
      </c>
      <c r="I7" s="109">
        <v>3.0492119999999998</v>
      </c>
      <c r="J7" s="109">
        <v>137.121094</v>
      </c>
      <c r="K7" s="109">
        <v>9.4814050000000005</v>
      </c>
      <c r="L7" s="109">
        <v>102.225838</v>
      </c>
      <c r="M7" s="109">
        <v>104.852188</v>
      </c>
      <c r="N7" s="109">
        <v>17.075678</v>
      </c>
      <c r="O7" s="109">
        <v>0.37005100000000002</v>
      </c>
      <c r="P7" s="109">
        <v>56.956814000000001</v>
      </c>
      <c r="Q7" s="109">
        <v>2.525741</v>
      </c>
      <c r="R7" s="109">
        <v>15.121150999999999</v>
      </c>
      <c r="S7" s="109">
        <v>418.53659099999999</v>
      </c>
      <c r="T7" s="109">
        <v>4.186871</v>
      </c>
      <c r="U7" s="109">
        <v>0.16528999999999999</v>
      </c>
      <c r="V7" s="109">
        <v>868.09130900000002</v>
      </c>
      <c r="W7" s="109">
        <v>12.71955</v>
      </c>
      <c r="X7" s="109">
        <v>176.99865700000001</v>
      </c>
      <c r="Y7" s="109">
        <v>623.42120399999999</v>
      </c>
    </row>
    <row r="8" spans="2:25" x14ac:dyDescent="0.25">
      <c r="B8" s="1" t="s">
        <v>89</v>
      </c>
      <c r="C8" s="110">
        <f>C7+1</f>
        <v>2</v>
      </c>
      <c r="D8" s="109">
        <v>55.267502</v>
      </c>
      <c r="E8" s="109">
        <v>434.03601099999997</v>
      </c>
      <c r="F8" s="109">
        <v>989.25476100000003</v>
      </c>
      <c r="G8" s="109">
        <v>381.40887500000002</v>
      </c>
      <c r="H8" s="109">
        <v>35.112426999999997</v>
      </c>
      <c r="I8" s="109">
        <v>5.7041959999999996</v>
      </c>
      <c r="J8" s="109">
        <v>235.590225</v>
      </c>
      <c r="K8" s="109">
        <v>15.987443000000001</v>
      </c>
      <c r="L8" s="109">
        <v>355.80105600000002</v>
      </c>
      <c r="M8" s="109">
        <v>158.20880099999999</v>
      </c>
      <c r="N8" s="109">
        <v>26.956900000000001</v>
      </c>
      <c r="O8" s="109">
        <v>0.62912000000000001</v>
      </c>
      <c r="P8" s="109">
        <v>95.641281000000006</v>
      </c>
      <c r="Q8" s="109">
        <v>4.7617450000000003</v>
      </c>
      <c r="R8" s="109">
        <v>28.544222000000001</v>
      </c>
      <c r="S8" s="109">
        <v>896.277466</v>
      </c>
      <c r="T8" s="109">
        <v>6.8341459999999996</v>
      </c>
      <c r="U8" s="109">
        <v>0.27681499999999998</v>
      </c>
      <c r="V8" s="109">
        <v>1476.830688</v>
      </c>
      <c r="W8" s="109">
        <v>26.700586000000001</v>
      </c>
      <c r="X8" s="109">
        <v>414.80020100000002</v>
      </c>
      <c r="Y8" s="109">
        <v>1952.9208980000001</v>
      </c>
    </row>
    <row r="9" spans="2:25" x14ac:dyDescent="0.25">
      <c r="B9" s="1" t="s">
        <v>90</v>
      </c>
      <c r="C9" s="110">
        <f t="shared" ref="C9:C28" si="0">C8+1</f>
        <v>3</v>
      </c>
      <c r="D9" s="109">
        <v>84.089484999999996</v>
      </c>
      <c r="E9" s="109">
        <v>624.58367899999996</v>
      </c>
      <c r="F9" s="109">
        <v>1480.5146480000001</v>
      </c>
      <c r="G9" s="109">
        <v>581.10516399999995</v>
      </c>
      <c r="H9" s="109">
        <v>54.657187999999998</v>
      </c>
      <c r="I9" s="109">
        <v>8.2995249999999992</v>
      </c>
      <c r="J9" s="109">
        <v>361.04785199999998</v>
      </c>
      <c r="K9" s="109">
        <v>22.917922999999998</v>
      </c>
      <c r="L9" s="109">
        <v>494.90225199999998</v>
      </c>
      <c r="M9" s="109">
        <v>235.48962399999999</v>
      </c>
      <c r="N9" s="109">
        <v>38.544704000000003</v>
      </c>
      <c r="O9" s="109">
        <v>0.96510899999999999</v>
      </c>
      <c r="P9" s="109">
        <v>143.15348800000001</v>
      </c>
      <c r="Q9" s="109">
        <v>7.0657399999999999</v>
      </c>
      <c r="R9" s="109">
        <v>40.923758999999997</v>
      </c>
      <c r="S9" s="109">
        <v>1379.519043</v>
      </c>
      <c r="T9" s="109">
        <v>9.9654039999999995</v>
      </c>
      <c r="U9" s="109">
        <v>0.39442700000000003</v>
      </c>
      <c r="V9" s="109">
        <v>2240.8637699999999</v>
      </c>
      <c r="W9" s="109">
        <v>38.929070000000003</v>
      </c>
      <c r="X9" s="109">
        <v>654.60186799999997</v>
      </c>
      <c r="Y9" s="109">
        <v>2686.2248540000001</v>
      </c>
    </row>
    <row r="10" spans="2:25" x14ac:dyDescent="0.25">
      <c r="B10" s="1" t="s">
        <v>91</v>
      </c>
      <c r="C10" s="110">
        <f t="shared" si="0"/>
        <v>4</v>
      </c>
      <c r="D10" s="109">
        <v>82.341637000000006</v>
      </c>
      <c r="E10" s="109">
        <v>363.56787100000003</v>
      </c>
      <c r="F10" s="109">
        <v>892.92907700000001</v>
      </c>
      <c r="G10" s="109">
        <v>569.92315699999995</v>
      </c>
      <c r="H10" s="109">
        <v>46.705241999999998</v>
      </c>
      <c r="I10" s="109">
        <v>9.195513</v>
      </c>
      <c r="J10" s="109">
        <v>340.06961100000001</v>
      </c>
      <c r="K10" s="109">
        <v>30.929331000000001</v>
      </c>
      <c r="L10" s="109">
        <v>252.176804</v>
      </c>
      <c r="M10" s="109">
        <v>265.92477400000001</v>
      </c>
      <c r="N10" s="109">
        <v>53.828319999999998</v>
      </c>
      <c r="O10" s="109">
        <v>1.1153390000000001</v>
      </c>
      <c r="P10" s="109">
        <v>189.82347100000001</v>
      </c>
      <c r="Q10" s="109">
        <v>7.6443029999999998</v>
      </c>
      <c r="R10" s="109">
        <v>44.921551000000001</v>
      </c>
      <c r="S10" s="109">
        <v>1009.625244</v>
      </c>
      <c r="T10" s="109">
        <v>12.612624</v>
      </c>
      <c r="U10" s="109">
        <v>0.50339</v>
      </c>
      <c r="V10" s="109">
        <v>2199.7751459999999</v>
      </c>
      <c r="W10" s="109">
        <v>38.655605000000001</v>
      </c>
      <c r="X10" s="109">
        <v>449.05859400000003</v>
      </c>
      <c r="Y10" s="109">
        <v>1689.728638</v>
      </c>
    </row>
    <row r="11" spans="2:25" x14ac:dyDescent="0.25">
      <c r="B11" s="1" t="s">
        <v>92</v>
      </c>
      <c r="C11" s="110">
        <f t="shared" si="0"/>
        <v>5</v>
      </c>
      <c r="D11" s="109">
        <v>6.5262260000000003</v>
      </c>
      <c r="E11" s="109">
        <v>25.325617000000001</v>
      </c>
      <c r="F11" s="109">
        <v>64.437873999999994</v>
      </c>
      <c r="G11" s="109">
        <v>37.339694999999999</v>
      </c>
      <c r="H11" s="109">
        <v>4.1064660000000002</v>
      </c>
      <c r="I11" s="109">
        <v>0.59413000000000005</v>
      </c>
      <c r="J11" s="109">
        <v>24.688905999999999</v>
      </c>
      <c r="K11" s="109">
        <v>1.471031</v>
      </c>
      <c r="L11" s="109">
        <v>19.178293</v>
      </c>
      <c r="M11" s="109">
        <v>17.626162999999998</v>
      </c>
      <c r="N11" s="109">
        <v>2.4496310000000001</v>
      </c>
      <c r="O11" s="109">
        <v>8.9169999999999999E-2</v>
      </c>
      <c r="P11" s="109">
        <v>13.034951</v>
      </c>
      <c r="Q11" s="109">
        <v>0.52448700000000004</v>
      </c>
      <c r="R11" s="109">
        <v>2.4958100000000001</v>
      </c>
      <c r="S11" s="109">
        <v>76.632300999999998</v>
      </c>
      <c r="T11" s="109">
        <v>0.70388499999999998</v>
      </c>
      <c r="U11" s="109">
        <v>2.5138000000000001E-2</v>
      </c>
      <c r="V11" s="109">
        <v>160.54657</v>
      </c>
      <c r="W11" s="109">
        <v>2.328379</v>
      </c>
      <c r="X11" s="109">
        <v>33.736632999999998</v>
      </c>
      <c r="Y11" s="109">
        <v>115.48455</v>
      </c>
    </row>
    <row r="12" spans="2:25" x14ac:dyDescent="0.25">
      <c r="B12" s="1" t="s">
        <v>93</v>
      </c>
      <c r="C12" s="110">
        <f t="shared" si="0"/>
        <v>6</v>
      </c>
      <c r="D12" s="109">
        <v>1.8259620000000001</v>
      </c>
      <c r="E12" s="109">
        <v>8.3315859999999997</v>
      </c>
      <c r="F12" s="109">
        <v>20.883452999999999</v>
      </c>
      <c r="G12" s="109">
        <v>11.368142000000001</v>
      </c>
      <c r="H12" s="109">
        <v>0.96923099999999995</v>
      </c>
      <c r="I12" s="109">
        <v>1.22533</v>
      </c>
      <c r="J12" s="109">
        <v>6.658093</v>
      </c>
      <c r="K12" s="109">
        <v>1.2298500000000001</v>
      </c>
      <c r="L12" s="109">
        <v>6.5697770000000002</v>
      </c>
      <c r="M12" s="109">
        <v>6.1005549999999999</v>
      </c>
      <c r="N12" s="109">
        <v>1.8787259999999999</v>
      </c>
      <c r="O12" s="109">
        <v>6.5541000000000002E-2</v>
      </c>
      <c r="P12" s="109">
        <v>5.6323080000000001</v>
      </c>
      <c r="Q12" s="109">
        <v>0.78724899999999998</v>
      </c>
      <c r="R12" s="109">
        <v>2.1603629999999998</v>
      </c>
      <c r="S12" s="109">
        <v>22.750851000000001</v>
      </c>
      <c r="T12" s="109">
        <v>0.587279</v>
      </c>
      <c r="U12" s="109">
        <v>3.3487999999999997E-2</v>
      </c>
      <c r="V12" s="109">
        <v>49.000557000000001</v>
      </c>
      <c r="W12" s="109">
        <v>4.6692280000000004</v>
      </c>
      <c r="X12" s="109">
        <v>9.6869689999999995</v>
      </c>
      <c r="Y12" s="109">
        <v>45.986542</v>
      </c>
    </row>
    <row r="13" spans="2:25" x14ac:dyDescent="0.25">
      <c r="B13" s="1" t="s">
        <v>94</v>
      </c>
      <c r="C13" s="110">
        <f t="shared" si="0"/>
        <v>7</v>
      </c>
      <c r="D13" s="109">
        <v>41.191493999999999</v>
      </c>
      <c r="E13" s="109">
        <v>185.090485</v>
      </c>
      <c r="F13" s="109">
        <v>467.93563799999998</v>
      </c>
      <c r="G13" s="109">
        <v>256.03829999999999</v>
      </c>
      <c r="H13" s="109">
        <v>23.152629999999998</v>
      </c>
      <c r="I13" s="109">
        <v>3.6740560000000002</v>
      </c>
      <c r="J13" s="109">
        <v>170.64192199999999</v>
      </c>
      <c r="K13" s="109">
        <v>10.840525</v>
      </c>
      <c r="L13" s="109">
        <v>136.58184800000001</v>
      </c>
      <c r="M13" s="109">
        <v>116.81218699999999</v>
      </c>
      <c r="N13" s="109">
        <v>18.975733000000002</v>
      </c>
      <c r="O13" s="109">
        <v>0.46279700000000001</v>
      </c>
      <c r="P13" s="109">
        <v>68.780745999999994</v>
      </c>
      <c r="Q13" s="109">
        <v>3.1074419999999998</v>
      </c>
      <c r="R13" s="109">
        <v>17.542833000000002</v>
      </c>
      <c r="S13" s="109">
        <v>540.87780799999996</v>
      </c>
      <c r="T13" s="109">
        <v>4.8015280000000002</v>
      </c>
      <c r="U13" s="109">
        <v>0.185033</v>
      </c>
      <c r="V13" s="109">
        <v>1022.231384</v>
      </c>
      <c r="W13" s="109">
        <v>15.266143</v>
      </c>
      <c r="X13" s="109">
        <v>226.78178399999999</v>
      </c>
      <c r="Y13" s="109">
        <v>819.45336899999995</v>
      </c>
    </row>
    <row r="14" spans="2:25" x14ac:dyDescent="0.25">
      <c r="B14" s="1" t="s">
        <v>95</v>
      </c>
      <c r="C14" s="110">
        <f t="shared" si="0"/>
        <v>8</v>
      </c>
      <c r="D14" s="109">
        <v>16.322071000000001</v>
      </c>
      <c r="E14" s="109">
        <v>70.915260000000004</v>
      </c>
      <c r="F14" s="109">
        <v>176.88574199999999</v>
      </c>
      <c r="G14" s="109">
        <v>108.69832599999999</v>
      </c>
      <c r="H14" s="109">
        <v>8.7508339999999993</v>
      </c>
      <c r="I14" s="109">
        <v>4.5649860000000002</v>
      </c>
      <c r="J14" s="109">
        <v>62.378737999999998</v>
      </c>
      <c r="K14" s="109">
        <v>21.369671</v>
      </c>
      <c r="L14" s="109">
        <v>54.786022000000003</v>
      </c>
      <c r="M14" s="109">
        <v>63.926537000000003</v>
      </c>
      <c r="N14" s="109">
        <v>29.909195</v>
      </c>
      <c r="O14" s="109">
        <v>0.52627000000000002</v>
      </c>
      <c r="P14" s="109">
        <v>47.616301999999997</v>
      </c>
      <c r="Q14" s="109">
        <v>4.0411729999999997</v>
      </c>
      <c r="R14" s="109">
        <v>20.500404</v>
      </c>
      <c r="S14" s="109">
        <v>193.60531599999999</v>
      </c>
      <c r="T14" s="109">
        <v>7.0253199999999998</v>
      </c>
      <c r="U14" s="109">
        <v>0.36211500000000002</v>
      </c>
      <c r="V14" s="109">
        <v>492.8125</v>
      </c>
      <c r="W14" s="109">
        <v>20.299914999999999</v>
      </c>
      <c r="X14" s="109">
        <v>84.064774</v>
      </c>
      <c r="Y14" s="109">
        <v>373.88937399999998</v>
      </c>
    </row>
    <row r="15" spans="2:25" x14ac:dyDescent="0.25">
      <c r="B15" s="1" t="s">
        <v>96</v>
      </c>
      <c r="C15" s="110">
        <f t="shared" si="0"/>
        <v>9</v>
      </c>
      <c r="D15" s="109">
        <v>35.164763999999998</v>
      </c>
      <c r="E15" s="109">
        <v>285.08749399999999</v>
      </c>
      <c r="F15" s="109">
        <v>649.45507799999996</v>
      </c>
      <c r="G15" s="109">
        <v>241.44224500000001</v>
      </c>
      <c r="H15" s="109">
        <v>22.744329</v>
      </c>
      <c r="I15" s="109">
        <v>3.5599729999999998</v>
      </c>
      <c r="J15" s="109">
        <v>150.24650600000001</v>
      </c>
      <c r="K15" s="109">
        <v>10.517483</v>
      </c>
      <c r="L15" s="109">
        <v>255.223862</v>
      </c>
      <c r="M15" s="109">
        <v>99.739349000000004</v>
      </c>
      <c r="N15" s="109">
        <v>17.157478000000001</v>
      </c>
      <c r="O15" s="109">
        <v>0.38555600000000001</v>
      </c>
      <c r="P15" s="109">
        <v>58.577643999999999</v>
      </c>
      <c r="Q15" s="109">
        <v>2.9944829999999998</v>
      </c>
      <c r="R15" s="109">
        <v>17.655000999999999</v>
      </c>
      <c r="S15" s="109">
        <v>560.58111599999995</v>
      </c>
      <c r="T15" s="109">
        <v>4.3295490000000001</v>
      </c>
      <c r="U15" s="109">
        <v>0.17704700000000001</v>
      </c>
      <c r="V15" s="109">
        <v>934.38085899999999</v>
      </c>
      <c r="W15" s="109">
        <v>17.230433999999999</v>
      </c>
      <c r="X15" s="109">
        <v>272.72622699999999</v>
      </c>
      <c r="Y15" s="109">
        <v>1355.0257570000001</v>
      </c>
    </row>
    <row r="16" spans="2:25" x14ac:dyDescent="0.25">
      <c r="B16" s="1" t="s">
        <v>97</v>
      </c>
      <c r="C16" s="110">
        <f t="shared" si="0"/>
        <v>10</v>
      </c>
      <c r="D16" s="109">
        <v>60.985157000000001</v>
      </c>
      <c r="E16" s="109">
        <v>231.00740099999999</v>
      </c>
      <c r="F16" s="109">
        <v>579.387024</v>
      </c>
      <c r="G16" s="109">
        <v>375.04461700000002</v>
      </c>
      <c r="H16" s="109">
        <v>32.232028999999997</v>
      </c>
      <c r="I16" s="109">
        <v>7.867902</v>
      </c>
      <c r="J16" s="109">
        <v>225.92034899999999</v>
      </c>
      <c r="K16" s="109">
        <v>25.860838000000001</v>
      </c>
      <c r="L16" s="109">
        <v>171.21798699999999</v>
      </c>
      <c r="M16" s="109">
        <v>204.27688599999999</v>
      </c>
      <c r="N16" s="109">
        <v>42.837916999999997</v>
      </c>
      <c r="O16" s="109">
        <v>0.97806400000000004</v>
      </c>
      <c r="P16" s="109">
        <v>171.927155</v>
      </c>
      <c r="Q16" s="109">
        <v>6.6671969999999998</v>
      </c>
      <c r="R16" s="109">
        <v>36.497687999999997</v>
      </c>
      <c r="S16" s="109">
        <v>679.82763699999998</v>
      </c>
      <c r="T16" s="109">
        <v>10.180415999999999</v>
      </c>
      <c r="U16" s="109">
        <v>0.39794800000000002</v>
      </c>
      <c r="V16" s="109">
        <v>1573.8458250000001</v>
      </c>
      <c r="W16" s="109">
        <v>31.738972</v>
      </c>
      <c r="X16" s="109">
        <v>284.55917399999998</v>
      </c>
      <c r="Y16" s="109">
        <v>1112.518311</v>
      </c>
    </row>
    <row r="17" spans="2:25" x14ac:dyDescent="0.25">
      <c r="B17" s="1" t="s">
        <v>98</v>
      </c>
      <c r="C17" s="110">
        <f t="shared" si="0"/>
        <v>11</v>
      </c>
      <c r="D17" s="109">
        <v>13.703386</v>
      </c>
      <c r="E17" s="109">
        <v>57.801220000000001</v>
      </c>
      <c r="F17" s="109">
        <v>142.57345599999999</v>
      </c>
      <c r="G17" s="109">
        <v>90.034049999999993</v>
      </c>
      <c r="H17" s="109">
        <v>7.1718970000000004</v>
      </c>
      <c r="I17" s="109">
        <v>2.8782839999999998</v>
      </c>
      <c r="J17" s="109">
        <v>51.553455</v>
      </c>
      <c r="K17" s="109">
        <v>11.187566</v>
      </c>
      <c r="L17" s="109">
        <v>42.144675999999997</v>
      </c>
      <c r="M17" s="109">
        <v>51.093899</v>
      </c>
      <c r="N17" s="109">
        <v>21.154890000000002</v>
      </c>
      <c r="O17" s="109">
        <v>0.34303600000000001</v>
      </c>
      <c r="P17" s="109">
        <v>35.807510000000001</v>
      </c>
      <c r="Q17" s="109">
        <v>2.4815580000000002</v>
      </c>
      <c r="R17" s="109">
        <v>19.924762999999999</v>
      </c>
      <c r="S17" s="109">
        <v>157.11505099999999</v>
      </c>
      <c r="T17" s="109">
        <v>4.7826120000000003</v>
      </c>
      <c r="U17" s="109">
        <v>0.20319599999999999</v>
      </c>
      <c r="V17" s="109">
        <v>376.76779199999999</v>
      </c>
      <c r="W17" s="109">
        <v>13.551049000000001</v>
      </c>
      <c r="X17" s="109">
        <v>69.727424999999997</v>
      </c>
      <c r="Y17" s="109">
        <v>287.15914900000001</v>
      </c>
    </row>
    <row r="18" spans="2:25" x14ac:dyDescent="0.25">
      <c r="B18" s="1" t="s">
        <v>99</v>
      </c>
      <c r="C18" s="110">
        <f t="shared" si="0"/>
        <v>12</v>
      </c>
      <c r="D18" s="109">
        <v>0.88187000000000004</v>
      </c>
      <c r="E18" s="109">
        <v>3.4335</v>
      </c>
      <c r="F18" s="109">
        <v>8.7986520000000006</v>
      </c>
      <c r="G18" s="109">
        <v>5.0357279999999998</v>
      </c>
      <c r="H18" s="109">
        <v>0.47490500000000002</v>
      </c>
      <c r="I18" s="109">
        <v>0.28026400000000001</v>
      </c>
      <c r="J18" s="109">
        <v>3.1109650000000002</v>
      </c>
      <c r="K18" s="109">
        <v>0.56355699999999997</v>
      </c>
      <c r="L18" s="109">
        <v>2.8130419999999998</v>
      </c>
      <c r="M18" s="109">
        <v>2.8200479999999999</v>
      </c>
      <c r="N18" s="109">
        <v>0.827214</v>
      </c>
      <c r="O18" s="109">
        <v>6.5401000000000001E-2</v>
      </c>
      <c r="P18" s="109">
        <v>3.5223990000000001</v>
      </c>
      <c r="Q18" s="109">
        <v>0.30414000000000002</v>
      </c>
      <c r="R18" s="109">
        <v>1.0269520000000001</v>
      </c>
      <c r="S18" s="109">
        <v>10.414567</v>
      </c>
      <c r="T18" s="109">
        <v>0.30686600000000003</v>
      </c>
      <c r="U18" s="109">
        <v>8.7810000000000006E-3</v>
      </c>
      <c r="V18" s="109">
        <v>23.699878999999999</v>
      </c>
      <c r="W18" s="109">
        <v>1.087833</v>
      </c>
      <c r="X18" s="109">
        <v>3.9869490000000001</v>
      </c>
      <c r="Y18" s="109">
        <v>19.796637</v>
      </c>
    </row>
    <row r="19" spans="2:25" x14ac:dyDescent="0.25">
      <c r="B19" s="1" t="s">
        <v>100</v>
      </c>
      <c r="C19" s="110">
        <f t="shared" si="0"/>
        <v>13</v>
      </c>
      <c r="D19" s="109">
        <v>45.226818000000002</v>
      </c>
      <c r="E19" s="109">
        <v>172.232147</v>
      </c>
      <c r="F19" s="109">
        <v>438.18331899999998</v>
      </c>
      <c r="G19" s="109">
        <v>269.06814600000001</v>
      </c>
      <c r="H19" s="109">
        <v>23.544122999999999</v>
      </c>
      <c r="I19" s="109">
        <v>8.2413959999999999</v>
      </c>
      <c r="J19" s="109">
        <v>160.92910800000001</v>
      </c>
      <c r="K19" s="109">
        <v>22.803851999999999</v>
      </c>
      <c r="L19" s="109">
        <v>136.91790800000001</v>
      </c>
      <c r="M19" s="109">
        <v>158.102859</v>
      </c>
      <c r="N19" s="109">
        <v>37.855136999999999</v>
      </c>
      <c r="O19" s="109">
        <v>1.167548</v>
      </c>
      <c r="P19" s="109">
        <v>164.350784</v>
      </c>
      <c r="Q19" s="109">
        <v>7.2489679999999996</v>
      </c>
      <c r="R19" s="109">
        <v>38.907603999999999</v>
      </c>
      <c r="S19" s="109">
        <v>509.80490099999997</v>
      </c>
      <c r="T19" s="109">
        <v>10.329268000000001</v>
      </c>
      <c r="U19" s="109">
        <v>0.39334599999999997</v>
      </c>
      <c r="V19" s="109">
        <v>1192.9951169999999</v>
      </c>
      <c r="W19" s="109">
        <v>33.475208000000002</v>
      </c>
      <c r="X19" s="109">
        <v>204.094086</v>
      </c>
      <c r="Y19" s="109">
        <v>947.16009499999996</v>
      </c>
    </row>
    <row r="20" spans="2:25" x14ac:dyDescent="0.25">
      <c r="B20" s="1" t="s">
        <v>101</v>
      </c>
      <c r="C20" s="110">
        <f t="shared" si="0"/>
        <v>14</v>
      </c>
      <c r="D20" s="109">
        <v>3.654064</v>
      </c>
      <c r="E20" s="109">
        <v>16.233967</v>
      </c>
      <c r="F20" s="109">
        <v>40.983272999999997</v>
      </c>
      <c r="G20" s="109">
        <v>22.193221999999999</v>
      </c>
      <c r="H20" s="109">
        <v>1.9177379999999999</v>
      </c>
      <c r="I20" s="109">
        <v>2.059571</v>
      </c>
      <c r="J20" s="109">
        <v>12.986019000000001</v>
      </c>
      <c r="K20" s="109">
        <v>2.401796</v>
      </c>
      <c r="L20" s="109">
        <v>12.634233</v>
      </c>
      <c r="M20" s="109">
        <v>11.829143999999999</v>
      </c>
      <c r="N20" s="109">
        <v>3.6038790000000001</v>
      </c>
      <c r="O20" s="109">
        <v>0.18035899999999999</v>
      </c>
      <c r="P20" s="109">
        <v>12.295465</v>
      </c>
      <c r="Q20" s="109">
        <v>1.870762</v>
      </c>
      <c r="R20" s="109">
        <v>4.2846859999999998</v>
      </c>
      <c r="S20" s="109">
        <v>44.550823000000001</v>
      </c>
      <c r="T20" s="109">
        <v>1.1776279999999999</v>
      </c>
      <c r="U20" s="109">
        <v>4.9572999999999999E-2</v>
      </c>
      <c r="V20" s="109">
        <v>97.438170999999997</v>
      </c>
      <c r="W20" s="109">
        <v>8.3352140000000006</v>
      </c>
      <c r="X20" s="109">
        <v>19.092617000000001</v>
      </c>
      <c r="Y20" s="109">
        <v>88.152564999999996</v>
      </c>
    </row>
    <row r="21" spans="2:25" x14ac:dyDescent="0.25">
      <c r="B21" s="1" t="s">
        <v>102</v>
      </c>
      <c r="C21" s="110">
        <f t="shared" si="0"/>
        <v>15</v>
      </c>
      <c r="D21" s="109">
        <v>8.5550540000000002</v>
      </c>
      <c r="E21" s="109">
        <v>38.950172000000002</v>
      </c>
      <c r="F21" s="109">
        <v>97.786231999999998</v>
      </c>
      <c r="G21" s="109">
        <v>53.970272000000001</v>
      </c>
      <c r="H21" s="109">
        <v>4.32883</v>
      </c>
      <c r="I21" s="109">
        <v>2.309434</v>
      </c>
      <c r="J21" s="109">
        <v>30.598682</v>
      </c>
      <c r="K21" s="109">
        <v>6.0501259999999997</v>
      </c>
      <c r="L21" s="109">
        <v>30.524227</v>
      </c>
      <c r="M21" s="109">
        <v>30.111588999999999</v>
      </c>
      <c r="N21" s="109">
        <v>10.544311</v>
      </c>
      <c r="O21" s="109">
        <v>0.28637800000000002</v>
      </c>
      <c r="P21" s="109">
        <v>23.827729999999999</v>
      </c>
      <c r="Q21" s="109">
        <v>2.0165549999999999</v>
      </c>
      <c r="R21" s="109">
        <v>15.432793</v>
      </c>
      <c r="S21" s="109">
        <v>103.41016399999999</v>
      </c>
      <c r="T21" s="109">
        <v>2.710737</v>
      </c>
      <c r="U21" s="109">
        <v>0.13084100000000001</v>
      </c>
      <c r="V21" s="109">
        <v>223.43490600000001</v>
      </c>
      <c r="W21" s="109">
        <v>12.250351999999999</v>
      </c>
      <c r="X21" s="109">
        <v>46.234093000000001</v>
      </c>
      <c r="Y21" s="109">
        <v>208.60434000000001</v>
      </c>
    </row>
    <row r="22" spans="2:25" x14ac:dyDescent="0.25">
      <c r="B22" s="1" t="s">
        <v>103</v>
      </c>
      <c r="C22" s="110">
        <f t="shared" si="0"/>
        <v>16</v>
      </c>
      <c r="D22" s="109">
        <v>19.809222999999999</v>
      </c>
      <c r="E22" s="109">
        <v>123.21605700000001</v>
      </c>
      <c r="F22" s="109">
        <v>303.65850799999998</v>
      </c>
      <c r="G22" s="109">
        <v>143.596115</v>
      </c>
      <c r="H22" s="109">
        <v>13.480724</v>
      </c>
      <c r="I22" s="109">
        <v>1.677789</v>
      </c>
      <c r="J22" s="109">
        <v>87.434730999999999</v>
      </c>
      <c r="K22" s="109">
        <v>4.7550689999999998</v>
      </c>
      <c r="L22" s="109">
        <v>82.477317999999997</v>
      </c>
      <c r="M22" s="109">
        <v>55.769523999999997</v>
      </c>
      <c r="N22" s="109">
        <v>8.4592810000000007</v>
      </c>
      <c r="O22" s="109">
        <v>0.195773</v>
      </c>
      <c r="P22" s="109">
        <v>29.305503999999999</v>
      </c>
      <c r="Q22" s="109">
        <v>1.3687100000000001</v>
      </c>
      <c r="R22" s="109">
        <v>8.5273350000000008</v>
      </c>
      <c r="S22" s="109">
        <v>353.739105</v>
      </c>
      <c r="T22" s="109">
        <v>2.1363490000000001</v>
      </c>
      <c r="U22" s="109">
        <v>8.4653000000000006E-2</v>
      </c>
      <c r="V22" s="109">
        <v>518.82275400000003</v>
      </c>
      <c r="W22" s="109">
        <v>7.6221079999999999</v>
      </c>
      <c r="X22" s="109">
        <v>155.108856</v>
      </c>
      <c r="Y22" s="109">
        <v>455.45431500000001</v>
      </c>
    </row>
    <row r="23" spans="2:25" x14ac:dyDescent="0.25">
      <c r="B23" s="1" t="s">
        <v>104</v>
      </c>
      <c r="C23" s="110">
        <f t="shared" si="0"/>
        <v>17</v>
      </c>
      <c r="D23" s="109">
        <v>8.2766780000000004</v>
      </c>
      <c r="E23" s="109">
        <v>34.811011999999998</v>
      </c>
      <c r="F23" s="109">
        <v>87.534049999999993</v>
      </c>
      <c r="G23" s="109">
        <v>50.725132000000002</v>
      </c>
      <c r="H23" s="109">
        <v>4.4079610000000002</v>
      </c>
      <c r="I23" s="109">
        <v>2.9146999999999998</v>
      </c>
      <c r="J23" s="109">
        <v>30.280982999999999</v>
      </c>
      <c r="K23" s="109">
        <v>6.5968960000000001</v>
      </c>
      <c r="L23" s="109">
        <v>27.427433000000001</v>
      </c>
      <c r="M23" s="109">
        <v>28.484518000000001</v>
      </c>
      <c r="N23" s="109">
        <v>10.286903000000001</v>
      </c>
      <c r="O23" s="109">
        <v>0.34329100000000001</v>
      </c>
      <c r="P23" s="109">
        <v>29.664722000000001</v>
      </c>
      <c r="Q23" s="109">
        <v>2.579529</v>
      </c>
      <c r="R23" s="109">
        <v>9.031212</v>
      </c>
      <c r="S23" s="109">
        <v>99.255675999999994</v>
      </c>
      <c r="T23" s="109">
        <v>3.5077820000000002</v>
      </c>
      <c r="U23" s="109">
        <v>0.12041</v>
      </c>
      <c r="V23" s="109">
        <v>228.854568</v>
      </c>
      <c r="W23" s="109">
        <v>9.9814340000000001</v>
      </c>
      <c r="X23" s="109">
        <v>40.44397</v>
      </c>
      <c r="Y23" s="109">
        <v>191.35640000000001</v>
      </c>
    </row>
    <row r="24" spans="2:25" x14ac:dyDescent="0.25">
      <c r="B24" s="1" t="s">
        <v>105</v>
      </c>
      <c r="C24" s="110">
        <f t="shared" si="0"/>
        <v>18</v>
      </c>
      <c r="D24" s="109">
        <v>4.3629319999999998</v>
      </c>
      <c r="E24" s="109">
        <v>19.289380999999999</v>
      </c>
      <c r="F24" s="109">
        <v>48.054974000000001</v>
      </c>
      <c r="G24" s="109">
        <v>29.329412000000001</v>
      </c>
      <c r="H24" s="109">
        <v>2.3818760000000001</v>
      </c>
      <c r="I24" s="109">
        <v>1.3929720000000001</v>
      </c>
      <c r="J24" s="109">
        <v>16.884557999999998</v>
      </c>
      <c r="K24" s="109">
        <v>4.7008349999999997</v>
      </c>
      <c r="L24" s="109">
        <v>14.761638</v>
      </c>
      <c r="M24" s="109">
        <v>16.752077</v>
      </c>
      <c r="N24" s="109">
        <v>7.2359809999999998</v>
      </c>
      <c r="O24" s="109">
        <v>0.103988</v>
      </c>
      <c r="P24" s="109">
        <v>11.371592</v>
      </c>
      <c r="Q24" s="109">
        <v>1.0121199999999999</v>
      </c>
      <c r="R24" s="109">
        <v>5.0331200000000003</v>
      </c>
      <c r="S24" s="109">
        <v>52.536696999999997</v>
      </c>
      <c r="T24" s="109">
        <v>2.5428760000000001</v>
      </c>
      <c r="U24" s="109">
        <v>0.14383299999999999</v>
      </c>
      <c r="V24" s="109">
        <v>125.768028</v>
      </c>
      <c r="W24" s="109">
        <v>6.8605450000000001</v>
      </c>
      <c r="X24" s="109">
        <v>23.096779000000002</v>
      </c>
      <c r="Y24" s="109">
        <v>102.475189</v>
      </c>
    </row>
    <row r="25" spans="2:25" x14ac:dyDescent="0.25">
      <c r="B25" s="1" t="s">
        <v>106</v>
      </c>
      <c r="C25" s="110">
        <f t="shared" si="0"/>
        <v>19</v>
      </c>
      <c r="D25" s="109">
        <v>345.07235700000001</v>
      </c>
      <c r="E25" s="109">
        <v>1394.128052</v>
      </c>
      <c r="F25" s="109">
        <v>3485.9458009999998</v>
      </c>
      <c r="G25" s="109">
        <v>2142.8229980000001</v>
      </c>
      <c r="H25" s="109">
        <v>187.65715</v>
      </c>
      <c r="I25" s="109">
        <v>36.133816000000003</v>
      </c>
      <c r="J25" s="109">
        <v>1336.3009030000001</v>
      </c>
      <c r="K25" s="109">
        <v>121.49597199999999</v>
      </c>
      <c r="L25" s="109">
        <v>1002.890564</v>
      </c>
      <c r="M25" s="109">
        <v>1077.0986330000001</v>
      </c>
      <c r="N25" s="109">
        <v>209.101776</v>
      </c>
      <c r="O25" s="109">
        <v>4.3564449999999999</v>
      </c>
      <c r="P25" s="109">
        <v>683.36041299999999</v>
      </c>
      <c r="Q25" s="109">
        <v>30.038784</v>
      </c>
      <c r="R25" s="109">
        <v>180.23973100000001</v>
      </c>
      <c r="S25" s="109">
        <v>4052.7597660000001</v>
      </c>
      <c r="T25" s="109">
        <v>49.053061999999997</v>
      </c>
      <c r="U25" s="109">
        <v>1.951662</v>
      </c>
      <c r="V25" s="109">
        <v>8986.7792969999991</v>
      </c>
      <c r="W25" s="109">
        <v>150.57759100000001</v>
      </c>
      <c r="X25" s="109">
        <v>1718.167725</v>
      </c>
      <c r="Y25" s="109">
        <v>6419.5566410000001</v>
      </c>
    </row>
    <row r="26" spans="2:25" x14ac:dyDescent="0.25">
      <c r="B26" s="1" t="s">
        <v>107</v>
      </c>
      <c r="C26" s="110">
        <f t="shared" si="0"/>
        <v>20</v>
      </c>
      <c r="D26" s="109">
        <v>8.3275349999999992</v>
      </c>
      <c r="E26" s="109">
        <v>39.279091000000001</v>
      </c>
      <c r="F26" s="109">
        <v>98.514258999999996</v>
      </c>
      <c r="G26" s="109">
        <v>53.423889000000003</v>
      </c>
      <c r="H26" s="109">
        <v>4.6625569999999996</v>
      </c>
      <c r="I26" s="109">
        <v>4.2846960000000003</v>
      </c>
      <c r="J26" s="109">
        <v>29.097923000000002</v>
      </c>
      <c r="K26" s="109">
        <v>5.4575449999999996</v>
      </c>
      <c r="L26" s="109">
        <v>30.568697</v>
      </c>
      <c r="M26" s="109">
        <v>26.636551000000001</v>
      </c>
      <c r="N26" s="109">
        <v>8.3828440000000004</v>
      </c>
      <c r="O26" s="109">
        <v>0.25464900000000001</v>
      </c>
      <c r="P26" s="109">
        <v>21.684426999999999</v>
      </c>
      <c r="Q26" s="109">
        <v>3.2447729999999999</v>
      </c>
      <c r="R26" s="109">
        <v>10.353965000000001</v>
      </c>
      <c r="S26" s="109">
        <v>105.57551599999999</v>
      </c>
      <c r="T26" s="109">
        <v>2.539615</v>
      </c>
      <c r="U26" s="109">
        <v>0.17174500000000001</v>
      </c>
      <c r="V26" s="109">
        <v>213.72820999999999</v>
      </c>
      <c r="W26" s="109">
        <v>30.770851</v>
      </c>
      <c r="X26" s="109">
        <v>46.759590000000003</v>
      </c>
      <c r="Y26" s="109">
        <v>208.52925099999999</v>
      </c>
    </row>
    <row r="27" spans="2:25" x14ac:dyDescent="0.25">
      <c r="B27" s="1" t="s">
        <v>108</v>
      </c>
      <c r="C27" s="110">
        <f t="shared" si="0"/>
        <v>21</v>
      </c>
      <c r="D27" s="109">
        <v>23.350131999999999</v>
      </c>
      <c r="E27" s="109">
        <v>167.21521000000001</v>
      </c>
      <c r="F27" s="109">
        <v>398.73208599999998</v>
      </c>
      <c r="G27" s="109">
        <v>175.67138700000001</v>
      </c>
      <c r="H27" s="109">
        <v>16.331686000000001</v>
      </c>
      <c r="I27" s="109">
        <v>2.0232100000000002</v>
      </c>
      <c r="J27" s="109">
        <v>104.54361</v>
      </c>
      <c r="K27" s="109">
        <v>6.0579080000000003</v>
      </c>
      <c r="L27" s="109">
        <v>103.37294</v>
      </c>
      <c r="M27" s="109">
        <v>65.614600999999993</v>
      </c>
      <c r="N27" s="109">
        <v>10.899596000000001</v>
      </c>
      <c r="O27" s="109">
        <v>0.22314100000000001</v>
      </c>
      <c r="P27" s="109">
        <v>33.811717999999999</v>
      </c>
      <c r="Q27" s="109">
        <v>1.7102539999999999</v>
      </c>
      <c r="R27" s="109">
        <v>10.099976</v>
      </c>
      <c r="S27" s="109">
        <v>397.81527699999998</v>
      </c>
      <c r="T27" s="109">
        <v>2.6592380000000002</v>
      </c>
      <c r="U27" s="109">
        <v>0.10954700000000001</v>
      </c>
      <c r="V27" s="109">
        <v>621.73553500000003</v>
      </c>
      <c r="W27" s="109">
        <v>9.7055380000000007</v>
      </c>
      <c r="X27" s="109">
        <v>203.35398900000001</v>
      </c>
      <c r="Y27" s="109">
        <v>571.53753700000004</v>
      </c>
    </row>
    <row r="28" spans="2:25" x14ac:dyDescent="0.25">
      <c r="B28" s="1" t="s">
        <v>109</v>
      </c>
      <c r="C28" s="110">
        <f t="shared" si="0"/>
        <v>22</v>
      </c>
      <c r="D28" s="109">
        <v>93.349761999999998</v>
      </c>
      <c r="E28" s="109">
        <v>632.92980999999997</v>
      </c>
      <c r="F28" s="109">
        <v>1525.975586</v>
      </c>
      <c r="G28" s="109">
        <v>656.78301999999996</v>
      </c>
      <c r="H28" s="109">
        <v>57.777560999999999</v>
      </c>
      <c r="I28" s="109">
        <v>11.584769</v>
      </c>
      <c r="J28" s="109">
        <v>399.08517499999999</v>
      </c>
      <c r="K28" s="109">
        <v>30.607592</v>
      </c>
      <c r="L28" s="109">
        <v>544.81347700000003</v>
      </c>
      <c r="M28" s="109">
        <v>278.87564099999997</v>
      </c>
      <c r="N28" s="109">
        <v>50.487262999999999</v>
      </c>
      <c r="O28" s="109">
        <v>1.2828790000000001</v>
      </c>
      <c r="P28" s="109">
        <v>191.35896299999999</v>
      </c>
      <c r="Q28" s="109">
        <v>9.4593679999999996</v>
      </c>
      <c r="R28" s="109">
        <v>54.572947999999997</v>
      </c>
      <c r="S28" s="109">
        <v>1429.189453</v>
      </c>
      <c r="T28" s="109">
        <v>13.296058</v>
      </c>
      <c r="U28" s="109">
        <v>0.51533099999999998</v>
      </c>
      <c r="V28" s="109">
        <v>2611.992432</v>
      </c>
      <c r="W28" s="109">
        <v>51.234195999999997</v>
      </c>
      <c r="X28" s="109">
        <v>669.58483899999999</v>
      </c>
      <c r="Y28" s="109">
        <v>4357.1875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NOTES</vt:lpstr>
      <vt:lpstr>Town-TAZ correspondence</vt:lpstr>
      <vt:lpstr>SE data</vt:lpstr>
      <vt:lpstr>Trip Type Definitions</vt:lpstr>
      <vt:lpstr>Sheet3</vt:lpstr>
      <vt:lpstr>PA Data</vt:lpstr>
      <vt:lpstr>IXXI trip matrix</vt:lpstr>
      <vt:lpstr>XX trip matrix</vt:lpstr>
      <vt:lpstr>Town to Town flows</vt:lpstr>
      <vt:lpstr>Attraction Rates</vt:lpstr>
      <vt:lpstr>Friction Factors</vt:lpstr>
      <vt:lpstr>Auto Occupany Factors</vt:lpstr>
      <vt:lpstr>HWY Network Images</vt:lpstr>
      <vt:lpstr>TRN Network Images</vt:lpstr>
      <vt:lpstr>TAZ System Images</vt:lpstr>
      <vt:lpstr>Mode Choice</vt:lpstr>
      <vt:lpstr>GUI Images</vt:lpstr>
      <vt:lpstr>CTPP Comparison Med (not update</vt:lpstr>
      <vt:lpstr>HIS to Model Comparison (not up</vt:lpstr>
      <vt:lpstr>TLD Dist Comp</vt:lpstr>
      <vt:lpstr>TLD Time Comp</vt:lpstr>
      <vt:lpstr>v4.03 Assignment Validation</vt:lpstr>
      <vt:lpstr>Old Assignment Validation</vt:lpstr>
      <vt:lpstr>Creating Interim Years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2015-06-25T22:09:57Z</dcterms:modified>
</cp:coreProperties>
</file>